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 yWindow="24" windowWidth="23148" windowHeight="9060" activeTab="0"/>
  </bookViews>
  <sheets>
    <sheet name="Caveats and Assumptions" sheetId="1" r:id="rId1"/>
    <sheet name="Template" sheetId="2" r:id="rId2"/>
    <sheet name="Low Income Family Scenario" sheetId="3" r:id="rId3"/>
  </sheets>
  <definedNames>
    <definedName name="_xlnm.Print_Area" localSheetId="0">'Caveats and Assumptions'!$A:$A</definedName>
    <definedName name="_xlnm.Print_Area" localSheetId="2">'Low Income Family Scenario'!$A:$T</definedName>
    <definedName name="_xlnm.Print_Area" localSheetId="1">'Template'!$A:$S</definedName>
    <definedName name="_xlnm.Print_Titles" localSheetId="2">'Low Income Family Scenario'!$1:$1</definedName>
    <definedName name="_xlnm.Print_Titles" localSheetId="1">'Template'!$1:$1</definedName>
  </definedNames>
  <calcPr fullCalcOnLoad="1" iterate="1" iterateCount="1" iterateDelta="0.001"/>
</workbook>
</file>

<file path=xl/sharedStrings.xml><?xml version="1.0" encoding="utf-8"?>
<sst xmlns="http://schemas.openxmlformats.org/spreadsheetml/2006/main" count="95" uniqueCount="69">
  <si>
    <t>Hours Worked per week</t>
  </si>
  <si>
    <t>Event</t>
  </si>
  <si>
    <t>1930</t>
  </si>
  <si>
    <t>1931</t>
  </si>
  <si>
    <t>1932</t>
  </si>
  <si>
    <t>1942</t>
  </si>
  <si>
    <t>Year</t>
  </si>
  <si>
    <t>Assumptions</t>
  </si>
  <si>
    <t>Graduates from High School and gets a low-wage job.</t>
  </si>
  <si>
    <t>Child is born</t>
  </si>
  <si>
    <t>Child needs orthodonture</t>
  </si>
  <si>
    <t>Dad ruptures a disc and needs surgery</t>
  </si>
  <si>
    <t>Child has his wisdom teeth extracted</t>
  </si>
  <si>
    <t>Dad needs a knee repair</t>
  </si>
  <si>
    <t>Retires on Social Security or whatever pension system exists in the future.</t>
  </si>
  <si>
    <t>Actual Historical Inflation Rate</t>
  </si>
  <si>
    <t>Actual Historical Annual Return of the S&amp;P 500</t>
  </si>
  <si>
    <t>Inflation will average out about the same over any normal human lifespan.  It will rise and fall during any given normal human lifespan about the same for each person; therefore every person can expect more or less the same impact from inflation regardless of when they were born.</t>
  </si>
  <si>
    <t>Connect-icut Minimum wage in 2011</t>
  </si>
  <si>
    <t>Caveats</t>
  </si>
  <si>
    <t>Investment gains and losses are inapplicable if the MHSA balance is $0.00 or less.</t>
  </si>
  <si>
    <t>Earns minimum wage while a teenager. Assumes his medical bills are paid by his parents at least until he is 18.</t>
  </si>
  <si>
    <t>Assumes this family spends 4.5% of their income on routine doctor visits, minor surgeries, prescriptions, etc. The number in column L is 90% of the number in column H except where I have inserted larger numbers to illustrate real life events.</t>
  </si>
  <si>
    <t>Assumes the HVAT rate is 1%.</t>
  </si>
  <si>
    <t>Interest rate paid by the insurance company</t>
  </si>
  <si>
    <t>Assumes the insurance company can guarantee an annual interest rate 1% higher than the inflation rate from the previous year.  Assumes the insurance company will pool the MHSA surpluses and earn investment income from them just as they do today with annuities and other contracts.  What the insurance company can earn on its investments minus what it pays out becomes income for the insurance company.</t>
  </si>
  <si>
    <t>The Government could require the insurance company to pay more than 1% above the inflation rate of the previous year,  in that case, the MHSA balance would be larger.</t>
  </si>
  <si>
    <t>The Government could require the insurance company to pay it a modest amount of the investment income it earned into the NHR to compensate the NHR for persons who get catastrophic illnesses.</t>
  </si>
  <si>
    <t>Wages do not always keep pace with inflation.  That means less money will accumulate in MHSAs; however, many persons accumulate skills and seniority in their careers to grow their incomes by making themselves more valuable; those scenarios are not shown.  In summary, many families will earn more during their careers and stay ahead of inflation and some families will fall behind.</t>
  </si>
  <si>
    <t>I don't have all the answers.  There are many ways the Government can implement this program.  It is safe to say that if the owner of the MHSA avoids expensive illnesses during his lifetime, there will be a surplus in his MHSA that he can give to his heirs.</t>
  </si>
  <si>
    <t>The S&amp;P 500 Index will yield about the same, average, long-term ROI over any normal human lifespan.  It will rise and fall during any given normal human lifespan about the same for each person.  It gives you an idea of how much the insurance companies can be earning with your money so that they can guarantee you at least 1% more than inflation.</t>
  </si>
  <si>
    <t>Cumulative healthcare claims
(sum of column L)</t>
  </si>
  <si>
    <t>Interest rate paid by the insurance company
Y + .01</t>
  </si>
  <si>
    <t>Hourly Wage 
(adjusted with historical inflation rates)
D*(1+Y)</t>
  </si>
  <si>
    <t>Cumulative HVAT paid
(sum of column M)</t>
  </si>
  <si>
    <t>Managed Investment Income
(if inflation was 0%)</t>
  </si>
  <si>
    <t>Age of the MHSA owner</t>
  </si>
  <si>
    <t>Column R gives you an idea of the insurance component of the system works.  If you stay healthy, you will pay more into the system during your lifetime than you will receive out it if you live long enough to repay your claims.  If you have high healthcare bills, you might get more out of the system than you pay into it.  That is how insurance works.
Here is another way to visualize how this proposed model would work for the whole USA combined.  Imagine if this worksheet represented everyone in the USA.  If column R is a positive number, it means the NHR is running a surplus.  If column R is a negative number, it means the NHR is running a deficit and it will need to borrow money and give it to the TPA so that the TPA can pay claims.
If policymakers give most people a chance to accumulate their MHSA balance during each person's entire lifetime, rather than year by year, there is a good chance that many person will have a surplus and therefore the NHR will have a surplus.  Experience with the system over time will land on the the right MHSA contribution rate, the right HVAT rate, the right MHSA interest rate, etc.</t>
  </si>
  <si>
    <t>Works through college at minium wage</t>
  </si>
  <si>
    <t>Gets a good job</t>
  </si>
  <si>
    <t xml:space="preserve">Feel free to change the parameters in this template to model any real life scenario.  </t>
  </si>
  <si>
    <t>Guesstimated annual healthcare expenses
50% of H</t>
  </si>
  <si>
    <t>HVAT Paid 
F *52/2*0.01</t>
  </si>
  <si>
    <t>It assumes this family spent 50 percent of its income on items subject to the HVAT.</t>
  </si>
  <si>
    <t>Annual Income
D*E*52</t>
  </si>
  <si>
    <t>Annual MHSA Contribution
5% of F</t>
  </si>
  <si>
    <t>Insurance Premium portion of the annual 5% MHSA contribution 
(G * 80%)</t>
  </si>
  <si>
    <t>Net amount this person put into the NHR during his lifetime.
N+O+P</t>
  </si>
  <si>
    <t>MHSA Balance
(if inflation was 0%)
V from last year+(G-H)+U from this year</t>
  </si>
  <si>
    <t xml:space="preserve">Purchasing Power of the MHSA surplus relative to 2011
=R*(V/K) </t>
  </si>
  <si>
    <t>This model template shows that this low-income family spent half of its annual MHSA contribution on incidental healthcare claims.  It does not show any major life events.  You can plug in your own.</t>
  </si>
  <si>
    <t>This template shows a family that only had ordinary, minor healthcare services during their lifetime. Column L does not show any expensive healthcare life events.  You can put your own events into columns A and L to see what effect they will have on the other Columns, especially Column S which shows how much your heirs will inherit expressed in 2011 dollars.
This template shows that if this family invested 1% of its income into its MHSA and earned 1% more than the inflation rate each year,  they would be able to give over over $671k to their heirs (if the surviving spouse lived until age 89), and that would be worth $172k in 2011.   If the owner of this MHSA died at age 70, his heirs would inherit over $271k and that would be worth 90k in 2011 dollars.</t>
  </si>
  <si>
    <t>It assumes retirement income from all sources will be half of what they were earning while they were working.</t>
  </si>
  <si>
    <t>Cataract surgery</t>
  </si>
  <si>
    <t>HVAT Paid 
F *52/10*0.01</t>
  </si>
  <si>
    <t>Column L is just a conservative guess.  There might be some years where only preventive care is received.  It is hard to say what the lifetime total will be in Column L.  It assumes the child's claims are paid by his parent's MHSA while he is a minor.</t>
  </si>
  <si>
    <t>Managed Investment Income
(I of this year times K of the previous year)</t>
  </si>
  <si>
    <t>MHSA Balance
K from the previous year +G-H+J of this year</t>
  </si>
  <si>
    <t>Cumulative Premium Paid to the NHR 
Sum of H</t>
  </si>
  <si>
    <t>Guesstimated annual healthcare expenses
90% of G</t>
  </si>
  <si>
    <t>Interest rate paid by the insurance company
Z + .01</t>
  </si>
  <si>
    <t>Cumulative Premium Paid to the NHR 
sum of H</t>
  </si>
  <si>
    <t>Amount of the MHSA surplus its owner can give to his heirs when he dies
=IF(Q &gt;0 , then K, else K+N+O)</t>
  </si>
  <si>
    <t xml:space="preserve">Purchasing Power of the net amount contributed to the NHR relative to 2011
=R*(W/K) </t>
  </si>
  <si>
    <t>Conclusions</t>
  </si>
  <si>
    <t>Amount of the MHSA surplus its owner can give to his heirs when he dies
=IF(Q &gt; 0, then K, else K+N+O)</t>
  </si>
  <si>
    <t xml:space="preserve">Purchasing Power of the MHSA surplus relative to 2011
=S*(W/K) </t>
  </si>
  <si>
    <t>This model can be confusing because there are so many ways that policymakers can decide to do things.  For example, this model shows that 5% of all income goes into the MHSA. That includes 5% of Social Security and other retirement income.  I cannot predict if Congress would approve that. If the don't, it means they will let persons keep more of their retirement money to spend during their lives, persons will have less to give to their heirs, and the HVAT will pick up more of the healthcare tab.  I think it is better if everyone pays 5% of their income for life, regardless of where they get it from, so they can pay their fair share of their healthcare.
Every person in America will have a different healthcare life story to put into this model.</t>
  </si>
  <si>
    <t>This is a what-if scenario for a low income person and one child.  It assumes the spouse earns about the same amount and also covers one child.  Therefore this scenario represents half of the family situation.
It shows that if they had a lot of office visits and minor expenses, as I assumed in column L, they will have received more out of the NHR than they put into it for most years of their lives, but,  if they live long enough, they will end their life with a surplus.  This is how it goes for most persons; they don't know when some kind of expensive healthcare situation is going to come up and they don't know when they are going to die.  This person would have surplus if he lived to age 69 or older.</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</si>
</sst>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00;[Red]&quot;$&quot;#,##0.00"/>
    <numFmt numFmtId="166" formatCode="0.000"/>
    <numFmt numFmtId="167" formatCode="0.0000"/>
    <numFmt numFmtId="168" formatCode="&quot;$&quot;#,##0.0000;[Red]&quot;$&quot;#,##0.0000"/>
    <numFmt numFmtId="169" formatCode="&quot;$&quot;#,##0.000;[Red]&quot;$&quot;#,##0.000"/>
  </numFmts>
  <fonts count="40">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doubleAccounting"/>
      <sz val="11"/>
      <color indexed="8"/>
      <name val="Calibri"/>
      <family val="2"/>
    </font>
    <font>
      <b/>
      <u val="single"/>
      <sz val="11"/>
      <color indexed="8"/>
      <name val="Calibri"/>
      <family val="2"/>
    </font>
    <font>
      <sz val="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doubleAccounting"/>
      <sz val="11"/>
      <color theme="1"/>
      <name val="Calibri"/>
      <family val="2"/>
    </font>
    <font>
      <b/>
      <u val="single"/>
      <sz val="11"/>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theme="1"/>
      </left>
      <right>
        <color indexed="63"/>
      </right>
      <top>
        <color indexed="63"/>
      </top>
      <bottom>
        <color indexed="63"/>
      </bottom>
    </border>
    <border>
      <left>
        <color indexed="63"/>
      </left>
      <right style="thin">
        <color theme="1"/>
      </right>
      <top>
        <color indexed="63"/>
      </top>
      <bottom>
        <color indexed="63"/>
      </bottom>
    </border>
    <border>
      <left>
        <color indexed="63"/>
      </left>
      <right style="thin">
        <color theme="1"/>
      </right>
      <top style="thin">
        <color theme="1"/>
      </top>
      <bottom>
        <color indexed="63"/>
      </bottom>
    </border>
    <border>
      <left>
        <color indexed="63"/>
      </left>
      <right>
        <color indexed="63"/>
      </right>
      <top style="thin">
        <color theme="1"/>
      </top>
      <bottom>
        <color indexed="63"/>
      </bottom>
    </border>
    <border>
      <left>
        <color indexed="63"/>
      </left>
      <right style="double">
        <color theme="1"/>
      </right>
      <top>
        <color indexed="63"/>
      </top>
      <bottom>
        <color indexed="63"/>
      </bottom>
    </border>
    <border>
      <left style="double">
        <color theme="1"/>
      </left>
      <right>
        <color indexed="63"/>
      </right>
      <top style="thin">
        <color theme="1"/>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42">
    <xf numFmtId="0" fontId="0" fillId="0" borderId="0" xfId="0" applyFont="1" applyAlignment="1">
      <alignment/>
    </xf>
    <xf numFmtId="164" fontId="0" fillId="0" borderId="0" xfId="0" applyNumberFormat="1" applyAlignment="1">
      <alignment wrapText="1"/>
    </xf>
    <xf numFmtId="3" fontId="0" fillId="0" borderId="0" xfId="0" applyNumberFormat="1" applyAlignment="1">
      <alignment wrapText="1"/>
    </xf>
    <xf numFmtId="49" fontId="0" fillId="0" borderId="0" xfId="0" applyNumberFormat="1" applyAlignment="1">
      <alignment horizontal="center" wrapText="1"/>
    </xf>
    <xf numFmtId="10" fontId="0" fillId="0" borderId="0" xfId="0" applyNumberFormat="1" applyAlignment="1">
      <alignment wrapText="1"/>
    </xf>
    <xf numFmtId="165" fontId="0" fillId="0" borderId="0" xfId="0" applyNumberFormat="1" applyAlignment="1">
      <alignment wrapText="1"/>
    </xf>
    <xf numFmtId="164" fontId="37" fillId="0" borderId="0" xfId="0" applyNumberFormat="1" applyFont="1" applyAlignment="1">
      <alignment wrapText="1"/>
    </xf>
    <xf numFmtId="165" fontId="37" fillId="0" borderId="0" xfId="0" applyNumberFormat="1" applyFont="1" applyAlignment="1">
      <alignment wrapText="1"/>
    </xf>
    <xf numFmtId="0" fontId="0" fillId="0" borderId="0" xfId="0" applyAlignment="1">
      <alignment wrapText="1"/>
    </xf>
    <xf numFmtId="0" fontId="0" fillId="0" borderId="0" xfId="0" applyAlignment="1">
      <alignment vertical="top" wrapText="1"/>
    </xf>
    <xf numFmtId="165" fontId="0" fillId="0" borderId="0" xfId="0" applyNumberFormat="1" applyAlignment="1">
      <alignment vertical="top" wrapText="1"/>
    </xf>
    <xf numFmtId="49" fontId="0" fillId="0" borderId="0" xfId="0" applyNumberFormat="1" applyAlignment="1">
      <alignment horizontal="center" vertical="top" wrapText="1"/>
    </xf>
    <xf numFmtId="10" fontId="0" fillId="0" borderId="0" xfId="0" applyNumberFormat="1" applyAlignment="1">
      <alignment vertical="top" wrapText="1"/>
    </xf>
    <xf numFmtId="164" fontId="0" fillId="0" borderId="0" xfId="0" applyNumberFormat="1" applyAlignment="1">
      <alignment vertical="top" wrapText="1"/>
    </xf>
    <xf numFmtId="0" fontId="38" fillId="0" borderId="0" xfId="0" applyFont="1" applyAlignment="1">
      <alignment vertical="top" wrapText="1"/>
    </xf>
    <xf numFmtId="49" fontId="0" fillId="33" borderId="10" xfId="0" applyNumberFormat="1" applyFill="1" applyBorder="1" applyAlignment="1">
      <alignment horizontal="center" wrapText="1"/>
    </xf>
    <xf numFmtId="10" fontId="0" fillId="33" borderId="0" xfId="0" applyNumberFormat="1" applyFill="1" applyBorder="1" applyAlignment="1">
      <alignment wrapText="1"/>
    </xf>
    <xf numFmtId="0" fontId="0" fillId="33" borderId="11" xfId="0" applyFill="1" applyBorder="1" applyAlignment="1">
      <alignment wrapText="1"/>
    </xf>
    <xf numFmtId="164" fontId="0" fillId="33" borderId="11" xfId="0" applyNumberFormat="1" applyFill="1" applyBorder="1" applyAlignment="1">
      <alignment wrapText="1"/>
    </xf>
    <xf numFmtId="166" fontId="0" fillId="0" borderId="0" xfId="0" applyNumberFormat="1" applyAlignment="1">
      <alignment wrapText="1"/>
    </xf>
    <xf numFmtId="166" fontId="0" fillId="0" borderId="0" xfId="0" applyNumberFormat="1" applyAlignment="1">
      <alignment vertical="top" wrapText="1"/>
    </xf>
    <xf numFmtId="165" fontId="0" fillId="2" borderId="0" xfId="0" applyNumberFormat="1" applyFill="1" applyBorder="1" applyAlignment="1">
      <alignment wrapText="1"/>
    </xf>
    <xf numFmtId="166" fontId="0" fillId="2" borderId="10" xfId="0" applyNumberFormat="1" applyFill="1" applyBorder="1" applyAlignment="1">
      <alignment wrapText="1"/>
    </xf>
    <xf numFmtId="165" fontId="0" fillId="7" borderId="0" xfId="0" applyNumberFormat="1" applyFill="1" applyAlignment="1">
      <alignment wrapText="1"/>
    </xf>
    <xf numFmtId="165" fontId="37" fillId="7" borderId="0" xfId="0" applyNumberFormat="1" applyFont="1" applyFill="1" applyAlignment="1">
      <alignment wrapText="1"/>
    </xf>
    <xf numFmtId="0" fontId="39" fillId="0" borderId="0" xfId="0" applyFont="1" applyAlignment="1">
      <alignment wrapText="1"/>
    </xf>
    <xf numFmtId="164" fontId="39" fillId="0" borderId="0" xfId="0" applyNumberFormat="1" applyFont="1" applyAlignment="1">
      <alignment wrapText="1"/>
    </xf>
    <xf numFmtId="3" fontId="39" fillId="0" borderId="0" xfId="0" applyNumberFormat="1" applyFont="1" applyAlignment="1">
      <alignment wrapText="1"/>
    </xf>
    <xf numFmtId="166" fontId="39" fillId="0" borderId="0" xfId="0" applyNumberFormat="1" applyFont="1" applyAlignment="1">
      <alignment wrapText="1"/>
    </xf>
    <xf numFmtId="165" fontId="39" fillId="0" borderId="0" xfId="0" applyNumberFormat="1" applyFont="1" applyAlignment="1">
      <alignment wrapText="1"/>
    </xf>
    <xf numFmtId="165" fontId="39" fillId="7" borderId="0" xfId="0" applyNumberFormat="1" applyFont="1" applyFill="1" applyAlignment="1">
      <alignment wrapText="1"/>
    </xf>
    <xf numFmtId="166" fontId="39" fillId="2" borderId="10" xfId="0" applyNumberFormat="1" applyFont="1" applyFill="1" applyBorder="1" applyAlignment="1">
      <alignment wrapText="1"/>
    </xf>
    <xf numFmtId="165" fontId="39" fillId="2" borderId="0" xfId="0" applyNumberFormat="1" applyFont="1" applyFill="1" applyBorder="1" applyAlignment="1">
      <alignment wrapText="1"/>
    </xf>
    <xf numFmtId="0" fontId="39" fillId="33" borderId="12" xfId="0" applyFont="1" applyFill="1" applyBorder="1" applyAlignment="1">
      <alignment wrapText="1"/>
    </xf>
    <xf numFmtId="166" fontId="39" fillId="33" borderId="13" xfId="0" applyNumberFormat="1" applyFont="1" applyFill="1" applyBorder="1" applyAlignment="1">
      <alignment wrapText="1"/>
    </xf>
    <xf numFmtId="166" fontId="0" fillId="33" borderId="0" xfId="0" applyNumberFormat="1" applyFill="1" applyBorder="1" applyAlignment="1">
      <alignment wrapText="1"/>
    </xf>
    <xf numFmtId="164" fontId="39" fillId="2" borderId="14" xfId="0" applyNumberFormat="1" applyFont="1" applyFill="1" applyBorder="1" applyAlignment="1">
      <alignment wrapText="1"/>
    </xf>
    <xf numFmtId="164" fontId="0" fillId="2" borderId="14" xfId="0" applyNumberFormat="1" applyFill="1" applyBorder="1" applyAlignment="1">
      <alignment wrapText="1"/>
    </xf>
    <xf numFmtId="0" fontId="0" fillId="0" borderId="0" xfId="0" applyAlignment="1">
      <alignment vertical="top" wrapText="1"/>
    </xf>
    <xf numFmtId="49" fontId="39" fillId="33" borderId="15" xfId="0" applyNumberFormat="1" applyFont="1" applyFill="1" applyBorder="1" applyAlignment="1">
      <alignment horizontal="center" wrapText="1"/>
    </xf>
    <xf numFmtId="49" fontId="39" fillId="33" borderId="13" xfId="0" applyNumberFormat="1" applyFont="1" applyFill="1" applyBorder="1" applyAlignment="1">
      <alignment horizontal="center" wrapText="1"/>
    </xf>
    <xf numFmtId="0" fontId="0" fillId="0" borderId="0" xfId="0"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A13"/>
  <sheetViews>
    <sheetView tabSelected="1" view="pageLayout" workbookViewId="0" topLeftCell="A1">
      <selection activeCell="A11" sqref="A11:G11"/>
    </sheetView>
  </sheetViews>
  <sheetFormatPr defaultColWidth="9.140625" defaultRowHeight="15"/>
  <cols>
    <col min="1" max="1" width="123.421875" style="0" customWidth="1"/>
    <col min="2" max="7" width="8.8515625" style="0" hidden="1" customWidth="1"/>
  </cols>
  <sheetData>
    <row r="1" spans="1:26" s="9" customFormat="1" ht="195" customHeight="1">
      <c r="A1" s="38" t="s">
        <v>37</v>
      </c>
      <c r="B1" s="38"/>
      <c r="C1" s="38"/>
      <c r="D1" s="38"/>
      <c r="E1" s="38"/>
      <c r="F1" s="38"/>
      <c r="G1" s="38"/>
      <c r="I1" s="20"/>
      <c r="O1" s="5"/>
      <c r="P1" s="5"/>
      <c r="T1" s="5"/>
      <c r="U1" s="20"/>
      <c r="Z1" s="20"/>
    </row>
    <row r="2" spans="1:27" s="9" customFormat="1" ht="24" customHeight="1">
      <c r="A2" s="14" t="s">
        <v>19</v>
      </c>
      <c r="I2" s="20"/>
      <c r="J2" s="10"/>
      <c r="K2" s="10"/>
      <c r="L2" s="10"/>
      <c r="M2" s="10"/>
      <c r="N2" s="10"/>
      <c r="O2" s="5"/>
      <c r="P2" s="5"/>
      <c r="Q2" s="10"/>
      <c r="R2" s="10"/>
      <c r="S2" s="10"/>
      <c r="T2" s="5"/>
      <c r="U2" s="20"/>
      <c r="V2" s="10"/>
      <c r="W2" s="10"/>
      <c r="X2" s="11"/>
      <c r="Y2" s="12"/>
      <c r="Z2" s="20"/>
      <c r="AA2" s="13"/>
    </row>
    <row r="3" spans="1:26" s="9" customFormat="1" ht="69" customHeight="1">
      <c r="A3" s="38" t="s">
        <v>25</v>
      </c>
      <c r="B3" s="38"/>
      <c r="C3" s="38"/>
      <c r="D3" s="38"/>
      <c r="E3" s="38"/>
      <c r="F3" s="38"/>
      <c r="G3" s="38"/>
      <c r="I3" s="20"/>
      <c r="O3" s="5"/>
      <c r="P3" s="5"/>
      <c r="T3" s="5"/>
      <c r="U3" s="20"/>
      <c r="Z3" s="20"/>
    </row>
    <row r="4" spans="1:26" s="9" customFormat="1" ht="67.5" customHeight="1">
      <c r="A4" s="38" t="s">
        <v>28</v>
      </c>
      <c r="B4" s="38"/>
      <c r="C4" s="38"/>
      <c r="D4" s="38"/>
      <c r="E4" s="38"/>
      <c r="F4" s="38"/>
      <c r="G4" s="38"/>
      <c r="I4" s="20"/>
      <c r="O4" s="5"/>
      <c r="P4" s="5"/>
      <c r="T4" s="5"/>
      <c r="U4" s="20"/>
      <c r="Z4" s="20"/>
    </row>
    <row r="5" spans="1:26" s="9" customFormat="1" ht="38.25" customHeight="1">
      <c r="A5" s="38" t="s">
        <v>26</v>
      </c>
      <c r="B5" s="38"/>
      <c r="C5" s="38"/>
      <c r="D5" s="38"/>
      <c r="E5" s="38"/>
      <c r="F5" s="38"/>
      <c r="G5" s="38"/>
      <c r="I5" s="20"/>
      <c r="O5" s="5"/>
      <c r="P5" s="5"/>
      <c r="T5" s="5"/>
      <c r="U5" s="20"/>
      <c r="Z5" s="20"/>
    </row>
    <row r="6" spans="1:26" s="9" customFormat="1" ht="38.25" customHeight="1">
      <c r="A6" s="38" t="s">
        <v>27</v>
      </c>
      <c r="B6" s="38"/>
      <c r="C6" s="38"/>
      <c r="D6" s="38"/>
      <c r="E6" s="38"/>
      <c r="F6" s="38"/>
      <c r="G6" s="38"/>
      <c r="I6" s="20"/>
      <c r="O6" s="5"/>
      <c r="P6" s="5"/>
      <c r="T6" s="5"/>
      <c r="U6" s="20"/>
      <c r="Z6" s="20"/>
    </row>
    <row r="7" spans="1:26" s="9" customFormat="1" ht="35.25" customHeight="1">
      <c r="A7" s="38" t="s">
        <v>55</v>
      </c>
      <c r="B7" s="38"/>
      <c r="C7" s="38"/>
      <c r="D7" s="38"/>
      <c r="E7" s="38"/>
      <c r="F7" s="38"/>
      <c r="G7" s="38"/>
      <c r="I7" s="20"/>
      <c r="O7" s="5"/>
      <c r="P7" s="5"/>
      <c r="T7" s="5"/>
      <c r="U7" s="20"/>
      <c r="Z7" s="20"/>
    </row>
    <row r="8" spans="1:26" s="9" customFormat="1" ht="48" customHeight="1">
      <c r="A8" s="38" t="s">
        <v>29</v>
      </c>
      <c r="B8" s="38"/>
      <c r="C8" s="38"/>
      <c r="D8" s="38"/>
      <c r="E8" s="38"/>
      <c r="F8" s="38"/>
      <c r="G8" s="38"/>
      <c r="I8" s="20"/>
      <c r="O8" s="5"/>
      <c r="P8" s="5"/>
      <c r="T8" s="5"/>
      <c r="U8" s="20"/>
      <c r="Z8" s="20"/>
    </row>
    <row r="9" spans="1:26" s="9" customFormat="1" ht="14.25">
      <c r="A9" s="14" t="s">
        <v>7</v>
      </c>
      <c r="I9" s="20"/>
      <c r="O9" s="5"/>
      <c r="P9" s="5"/>
      <c r="T9" s="5"/>
      <c r="U9" s="20"/>
      <c r="Z9" s="20"/>
    </row>
    <row r="10" spans="1:26" s="9" customFormat="1" ht="24.75" customHeight="1">
      <c r="A10" s="38" t="s">
        <v>23</v>
      </c>
      <c r="B10" s="38"/>
      <c r="C10" s="38"/>
      <c r="D10" s="38"/>
      <c r="E10" s="38"/>
      <c r="F10" s="38"/>
      <c r="G10" s="38"/>
      <c r="I10" s="20"/>
      <c r="O10" s="5"/>
      <c r="P10" s="5"/>
      <c r="T10" s="5"/>
      <c r="U10" s="20"/>
      <c r="Z10" s="20"/>
    </row>
    <row r="11" spans="1:26" s="9" customFormat="1" ht="27" customHeight="1">
      <c r="A11" s="38" t="s">
        <v>20</v>
      </c>
      <c r="B11" s="38"/>
      <c r="C11" s="38"/>
      <c r="D11" s="38"/>
      <c r="E11" s="38"/>
      <c r="F11" s="38"/>
      <c r="G11" s="38"/>
      <c r="I11" s="20"/>
      <c r="O11" s="5"/>
      <c r="P11" s="5"/>
      <c r="T11" s="5"/>
      <c r="U11" s="20"/>
      <c r="Z11" s="20"/>
    </row>
    <row r="12" spans="1:26" s="9" customFormat="1" ht="50.25" customHeight="1">
      <c r="A12" s="38" t="s">
        <v>30</v>
      </c>
      <c r="B12" s="38"/>
      <c r="C12" s="38"/>
      <c r="D12" s="38"/>
      <c r="E12" s="38"/>
      <c r="F12" s="38"/>
      <c r="G12" s="38"/>
      <c r="I12" s="20"/>
      <c r="O12" s="5"/>
      <c r="P12" s="5"/>
      <c r="T12" s="5"/>
      <c r="U12" s="20"/>
      <c r="Z12" s="20"/>
    </row>
    <row r="13" spans="1:26" s="9" customFormat="1" ht="50.25" customHeight="1">
      <c r="A13" s="38" t="s">
        <v>17</v>
      </c>
      <c r="B13" s="38"/>
      <c r="C13" s="38"/>
      <c r="D13" s="38"/>
      <c r="E13" s="38"/>
      <c r="F13" s="38"/>
      <c r="G13" s="38"/>
      <c r="I13" s="20"/>
      <c r="O13" s="5"/>
      <c r="P13" s="5"/>
      <c r="T13" s="5"/>
      <c r="U13" s="20"/>
      <c r="Z13" s="20"/>
    </row>
  </sheetData>
  <sheetProtection/>
  <mergeCells count="11">
    <mergeCell ref="A11:G11"/>
    <mergeCell ref="A12:G12"/>
    <mergeCell ref="A13:G13"/>
    <mergeCell ref="A7:G7"/>
    <mergeCell ref="A8:G8"/>
    <mergeCell ref="A10:G10"/>
    <mergeCell ref="A1:G1"/>
    <mergeCell ref="A3:G3"/>
    <mergeCell ref="A4:G4"/>
    <mergeCell ref="A5:G5"/>
    <mergeCell ref="A6:G6"/>
  </mergeCells>
  <printOptions gridLines="1"/>
  <pageMargins left="0.7" right="0.7" top="0.75" bottom="0.75" header="0.3" footer="0.3"/>
  <pageSetup orientation="landscape" paperSize="5" r:id="rId1"/>
  <headerFooter>
    <oddHeader>&amp;C&amp;A</oddHeader>
    <oddFooter>&amp;LDraft Version 2011-03-12A
&amp;F&amp;C
This worksheet can be freely copied and distributed
Copyright (c) Jeffrey Romel. 2011.&amp;R&amp;P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Z84"/>
  <sheetViews>
    <sheetView workbookViewId="0" topLeftCell="A1">
      <pane ySplit="1" topLeftCell="A2" activePane="bottomLeft" state="frozen"/>
      <selection pane="topLeft" activeCell="A1" sqref="A1"/>
      <selection pane="bottomLeft" activeCell="A19" sqref="A19"/>
    </sheetView>
  </sheetViews>
  <sheetFormatPr defaultColWidth="9.140625" defaultRowHeight="15"/>
  <cols>
    <col min="1" max="1" width="28.57421875" style="8" customWidth="1"/>
    <col min="2" max="2" width="7.28125" style="8" customWidth="1"/>
    <col min="3" max="3" width="6.7109375" style="8" customWidth="1"/>
    <col min="4" max="4" width="12.00390625" style="1" customWidth="1"/>
    <col min="5" max="5" width="11.8515625" style="2" customWidth="1"/>
    <col min="6" max="6" width="13.28125" style="1" customWidth="1"/>
    <col min="7" max="7" width="17.00390625" style="8" customWidth="1"/>
    <col min="8" max="8" width="13.57421875" style="5" customWidth="1"/>
    <col min="9" max="9" width="9.8515625" style="19" customWidth="1"/>
    <col min="10" max="10" width="14.140625" style="5" customWidth="1"/>
    <col min="11" max="11" width="15.00390625" style="5" customWidth="1"/>
    <col min="12" max="12" width="13.7109375" style="5" customWidth="1"/>
    <col min="13" max="19" width="13.57421875" style="5" customWidth="1"/>
    <col min="20" max="20" width="10.57421875" style="19" customWidth="1"/>
    <col min="21" max="21" width="14.140625" style="5" customWidth="1"/>
    <col min="22" max="22" width="15.00390625" style="1" customWidth="1"/>
    <col min="23" max="23" width="9.00390625" style="3" customWidth="1"/>
    <col min="24" max="24" width="9.00390625" style="4" customWidth="1"/>
    <col min="25" max="25" width="9.421875" style="19" customWidth="1"/>
    <col min="26" max="26" width="8.421875" style="8" customWidth="1"/>
    <col min="27" max="16384" width="8.8515625" style="8" customWidth="1"/>
  </cols>
  <sheetData>
    <row r="1" spans="1:26" s="25" customFormat="1" ht="124.5" customHeight="1">
      <c r="A1" s="25" t="s">
        <v>1</v>
      </c>
      <c r="B1" s="25" t="s">
        <v>6</v>
      </c>
      <c r="C1" s="25" t="s">
        <v>36</v>
      </c>
      <c r="D1" s="26" t="s">
        <v>33</v>
      </c>
      <c r="E1" s="27" t="s">
        <v>0</v>
      </c>
      <c r="F1" s="26" t="s">
        <v>44</v>
      </c>
      <c r="G1" s="25" t="s">
        <v>45</v>
      </c>
      <c r="H1" s="29" t="s">
        <v>46</v>
      </c>
      <c r="I1" s="28" t="s">
        <v>32</v>
      </c>
      <c r="J1" s="29" t="s">
        <v>56</v>
      </c>
      <c r="K1" s="29" t="s">
        <v>57</v>
      </c>
      <c r="L1" s="29" t="s">
        <v>41</v>
      </c>
      <c r="M1" s="29" t="s">
        <v>42</v>
      </c>
      <c r="N1" s="30" t="s">
        <v>31</v>
      </c>
      <c r="O1" s="30" t="s">
        <v>61</v>
      </c>
      <c r="P1" s="30" t="s">
        <v>34</v>
      </c>
      <c r="Q1" s="30" t="s">
        <v>47</v>
      </c>
      <c r="R1" s="30" t="s">
        <v>62</v>
      </c>
      <c r="S1" s="30" t="s">
        <v>49</v>
      </c>
      <c r="T1" s="31" t="s">
        <v>24</v>
      </c>
      <c r="U1" s="32" t="s">
        <v>35</v>
      </c>
      <c r="V1" s="36" t="s">
        <v>48</v>
      </c>
      <c r="W1" s="39" t="s">
        <v>16</v>
      </c>
      <c r="X1" s="40"/>
      <c r="Y1" s="34" t="s">
        <v>15</v>
      </c>
      <c r="Z1" s="33" t="s">
        <v>18</v>
      </c>
    </row>
    <row r="2" spans="14:26" ht="14.25">
      <c r="N2" s="23"/>
      <c r="O2" s="23"/>
      <c r="P2" s="23"/>
      <c r="Q2" s="23"/>
      <c r="R2" s="23"/>
      <c r="S2" s="23"/>
      <c r="T2" s="22"/>
      <c r="U2" s="21"/>
      <c r="V2" s="37"/>
      <c r="W2" s="15"/>
      <c r="X2" s="16"/>
      <c r="Y2" s="35"/>
      <c r="Z2" s="17"/>
    </row>
    <row r="3" spans="1:26" ht="63" customHeight="1">
      <c r="A3" s="8" t="s">
        <v>21</v>
      </c>
      <c r="B3" s="8">
        <v>2011</v>
      </c>
      <c r="C3" s="8">
        <v>16</v>
      </c>
      <c r="D3" s="1">
        <v>8.25</v>
      </c>
      <c r="E3" s="2">
        <v>20</v>
      </c>
      <c r="F3" s="1">
        <f>D3*E3*52</f>
        <v>8580</v>
      </c>
      <c r="G3" s="1">
        <f>F3*0.05</f>
        <v>429</v>
      </c>
      <c r="H3" s="5">
        <f aca="true" t="shared" si="0" ref="H3:H34">G3*0.8</f>
        <v>343.20000000000005</v>
      </c>
      <c r="I3" s="19">
        <f aca="true" t="shared" si="1" ref="I3:I34">Y2+0.01</f>
        <v>0.01</v>
      </c>
      <c r="J3" s="5">
        <f>K2*I3</f>
        <v>0</v>
      </c>
      <c r="K3" s="5">
        <f>K2+G3+J3-H3</f>
        <v>85.79999999999995</v>
      </c>
      <c r="L3" s="5">
        <v>0</v>
      </c>
      <c r="M3" s="5">
        <f>F3/2*0.01</f>
        <v>42.9</v>
      </c>
      <c r="N3" s="23">
        <f>SUM(L$3:L3)</f>
        <v>0</v>
      </c>
      <c r="O3" s="23">
        <f>SUM(H$3:H3)</f>
        <v>343.20000000000005</v>
      </c>
      <c r="P3" s="23">
        <f>SUM(M$3:M3)</f>
        <v>42.9</v>
      </c>
      <c r="Q3" s="23">
        <f aca="true" t="shared" si="2" ref="Q3:Q34">N3+O3+P3</f>
        <v>386.1</v>
      </c>
      <c r="R3" s="23">
        <f>IF(Q3&gt;0,K3,K3+N3+O3)</f>
        <v>85.79999999999995</v>
      </c>
      <c r="S3" s="23">
        <f>R3*(V3/K3)</f>
        <v>85.79999999999995</v>
      </c>
      <c r="T3" s="22">
        <f>0.01</f>
        <v>0.01</v>
      </c>
      <c r="U3" s="21">
        <f>IF(V2&lt;=0,0,(G2-H2)*T2)</f>
        <v>0</v>
      </c>
      <c r="V3" s="37">
        <f>(G3-H3)+U3</f>
        <v>85.79999999999995</v>
      </c>
      <c r="W3" s="15" t="s">
        <v>2</v>
      </c>
      <c r="X3" s="16">
        <v>-0.249</v>
      </c>
      <c r="Y3" s="35">
        <v>-0.023</v>
      </c>
      <c r="Z3" s="18">
        <v>8.25</v>
      </c>
    </row>
    <row r="4" spans="2:26" ht="16.5" customHeight="1">
      <c r="B4" s="8">
        <f aca="true" t="shared" si="3" ref="B4:B35">B3+1</f>
        <v>2012</v>
      </c>
      <c r="C4" s="8">
        <v>17</v>
      </c>
      <c r="D4" s="1">
        <f aca="true" t="shared" si="4" ref="D4:D9">D3*(1+Y3)</f>
        <v>8.06025</v>
      </c>
      <c r="E4" s="2">
        <v>20</v>
      </c>
      <c r="F4" s="1">
        <f aca="true" t="shared" si="5" ref="F4:F56">D4*E4*52</f>
        <v>8382.66</v>
      </c>
      <c r="G4" s="1">
        <f aca="true" t="shared" si="6" ref="G4:G67">F4*0.05</f>
        <v>419.13300000000004</v>
      </c>
      <c r="H4" s="5">
        <f t="shared" si="0"/>
        <v>335.30640000000005</v>
      </c>
      <c r="I4" s="19">
        <f t="shared" si="1"/>
        <v>-0.013</v>
      </c>
      <c r="J4" s="5">
        <f aca="true" t="shared" si="7" ref="J4:J67">K3*I4</f>
        <v>-1.1153999999999993</v>
      </c>
      <c r="K4" s="5">
        <f aca="true" t="shared" si="8" ref="K4:K67">K3+G4+J4-H4</f>
        <v>168.51119999999992</v>
      </c>
      <c r="L4" s="5">
        <v>0</v>
      </c>
      <c r="M4" s="5">
        <f aca="true" t="shared" si="9" ref="M4:M67">F4/2*0.01</f>
        <v>41.9133</v>
      </c>
      <c r="N4" s="23">
        <f>SUM(L$3:L4)</f>
        <v>0</v>
      </c>
      <c r="O4" s="23">
        <f>SUM(H$3:H4)</f>
        <v>678.5064000000001</v>
      </c>
      <c r="P4" s="23">
        <f>SUM(M$3:M4)</f>
        <v>84.8133</v>
      </c>
      <c r="Q4" s="23">
        <f t="shared" si="2"/>
        <v>763.3197000000001</v>
      </c>
      <c r="R4" s="23">
        <f aca="true" t="shared" si="10" ref="R4:R67">IF(Q4&gt;0,K4,K4+N4+O4)</f>
        <v>168.51119999999992</v>
      </c>
      <c r="S4" s="23">
        <f aca="true" t="shared" si="11" ref="S4:S67">R4*(V4/K4)</f>
        <v>170.48459999999994</v>
      </c>
      <c r="T4" s="22">
        <f>0.01</f>
        <v>0.01</v>
      </c>
      <c r="U4" s="21">
        <f>IF(V3&lt;=0,0,V3*T3)</f>
        <v>0.8579999999999995</v>
      </c>
      <c r="V4" s="37">
        <f>V3+(G4-H4)+U4</f>
        <v>170.48459999999994</v>
      </c>
      <c r="W4" s="15" t="s">
        <v>3</v>
      </c>
      <c r="X4" s="16">
        <v>-0.4334</v>
      </c>
      <c r="Y4" s="35">
        <v>-0.09</v>
      </c>
      <c r="Z4" s="18"/>
    </row>
    <row r="5" spans="1:26" ht="28.5">
      <c r="A5" s="8" t="s">
        <v>38</v>
      </c>
      <c r="B5" s="8">
        <f t="shared" si="3"/>
        <v>2013</v>
      </c>
      <c r="C5" s="8">
        <v>18</v>
      </c>
      <c r="D5" s="1">
        <f t="shared" si="4"/>
        <v>7.3348275</v>
      </c>
      <c r="E5" s="2">
        <v>10</v>
      </c>
      <c r="F5" s="1">
        <f t="shared" si="5"/>
        <v>3814.1103000000003</v>
      </c>
      <c r="G5" s="1">
        <f t="shared" si="6"/>
        <v>190.70551500000002</v>
      </c>
      <c r="H5" s="5">
        <f t="shared" si="0"/>
        <v>152.56441200000003</v>
      </c>
      <c r="I5" s="19">
        <f t="shared" si="1"/>
        <v>-0.08</v>
      </c>
      <c r="J5" s="5">
        <f t="shared" si="7"/>
        <v>-13.480895999999994</v>
      </c>
      <c r="K5" s="5">
        <f t="shared" si="8"/>
        <v>193.1714069999999</v>
      </c>
      <c r="L5" s="5">
        <f>G5*-0.5</f>
        <v>-95.35275750000001</v>
      </c>
      <c r="M5" s="5">
        <f t="shared" si="9"/>
        <v>19.0705515</v>
      </c>
      <c r="N5" s="23">
        <f>SUM(L$3:L5)</f>
        <v>-95.35275750000001</v>
      </c>
      <c r="O5" s="23">
        <f>SUM(H$3:H5)</f>
        <v>831.0708120000002</v>
      </c>
      <c r="P5" s="23">
        <f>SUM(M$3:M5)</f>
        <v>103.88385149999999</v>
      </c>
      <c r="Q5" s="23">
        <f t="shared" si="2"/>
        <v>839.6019060000001</v>
      </c>
      <c r="R5" s="23">
        <f t="shared" si="10"/>
        <v>193.1714069999999</v>
      </c>
      <c r="S5" s="23">
        <f t="shared" si="11"/>
        <v>210.33054899999993</v>
      </c>
      <c r="T5" s="22">
        <f aca="true" t="shared" si="12" ref="T5:T68">0.01</f>
        <v>0.01</v>
      </c>
      <c r="U5" s="21">
        <f aca="true" t="shared" si="13" ref="U5:U68">IF(V4&lt;=0,0,V4*T4)</f>
        <v>1.7048459999999994</v>
      </c>
      <c r="V5" s="37">
        <f aca="true" t="shared" si="14" ref="V5:V68">V4+(G5-H5)+U5</f>
        <v>210.33054899999993</v>
      </c>
      <c r="W5" s="15" t="s">
        <v>4</v>
      </c>
      <c r="X5" s="16">
        <v>-0.0819</v>
      </c>
      <c r="Y5" s="35">
        <v>-0.099</v>
      </c>
      <c r="Z5" s="18"/>
    </row>
    <row r="6" spans="2:26" ht="14.25">
      <c r="B6" s="8">
        <f t="shared" si="3"/>
        <v>2014</v>
      </c>
      <c r="C6" s="8">
        <f aca="true" t="shared" si="15" ref="C6:C14">C5+1</f>
        <v>19</v>
      </c>
      <c r="D6" s="1">
        <f t="shared" si="4"/>
        <v>6.6086795775</v>
      </c>
      <c r="E6" s="2">
        <v>10</v>
      </c>
      <c r="F6" s="1">
        <f t="shared" si="5"/>
        <v>3436.5133803</v>
      </c>
      <c r="G6" s="1">
        <f t="shared" si="6"/>
        <v>171.82566901500002</v>
      </c>
      <c r="H6" s="5">
        <f t="shared" si="0"/>
        <v>137.46053521200002</v>
      </c>
      <c r="I6" s="19">
        <f t="shared" si="1"/>
        <v>-0.08900000000000001</v>
      </c>
      <c r="J6" s="5">
        <f t="shared" si="7"/>
        <v>-17.192255222999993</v>
      </c>
      <c r="K6" s="5">
        <f t="shared" si="8"/>
        <v>210.3442855799999</v>
      </c>
      <c r="L6" s="5">
        <f aca="true" t="shared" si="16" ref="L6:L69">G6*-0.5</f>
        <v>-85.91283450750001</v>
      </c>
      <c r="M6" s="5">
        <f t="shared" si="9"/>
        <v>17.1825669015</v>
      </c>
      <c r="N6" s="23">
        <f>SUM(L$3:L6)</f>
        <v>-181.2655920075</v>
      </c>
      <c r="O6" s="23">
        <f>SUM(H$3:H6)</f>
        <v>968.5313472120001</v>
      </c>
      <c r="P6" s="23">
        <f>SUM(M$3:M6)</f>
        <v>121.06641840149999</v>
      </c>
      <c r="Q6" s="23">
        <f t="shared" si="2"/>
        <v>908.3321736060001</v>
      </c>
      <c r="R6" s="23">
        <f t="shared" si="10"/>
        <v>210.3442855799999</v>
      </c>
      <c r="S6" s="23">
        <f t="shared" si="11"/>
        <v>246.79898829299995</v>
      </c>
      <c r="T6" s="22">
        <f t="shared" si="12"/>
        <v>0.01</v>
      </c>
      <c r="U6" s="21">
        <f t="shared" si="13"/>
        <v>2.1033054899999994</v>
      </c>
      <c r="V6" s="37">
        <f t="shared" si="14"/>
        <v>246.79898829299992</v>
      </c>
      <c r="W6" s="15">
        <v>1933</v>
      </c>
      <c r="X6" s="16">
        <v>0.5399</v>
      </c>
      <c r="Y6" s="35">
        <v>-0.051</v>
      </c>
      <c r="Z6" s="18"/>
    </row>
    <row r="7" spans="2:26" ht="14.25">
      <c r="B7" s="8">
        <f t="shared" si="3"/>
        <v>2015</v>
      </c>
      <c r="C7" s="8">
        <f t="shared" si="15"/>
        <v>20</v>
      </c>
      <c r="D7" s="1">
        <f t="shared" si="4"/>
        <v>6.2716369190475</v>
      </c>
      <c r="E7" s="2">
        <v>10</v>
      </c>
      <c r="F7" s="1">
        <f t="shared" si="5"/>
        <v>3261.2511979047003</v>
      </c>
      <c r="G7" s="1">
        <f t="shared" si="6"/>
        <v>163.06255989523504</v>
      </c>
      <c r="H7" s="5">
        <f t="shared" si="0"/>
        <v>130.45004791618803</v>
      </c>
      <c r="I7" s="19">
        <f t="shared" si="1"/>
        <v>-0.040999999999999995</v>
      </c>
      <c r="J7" s="5">
        <f t="shared" si="7"/>
        <v>-8.624115708779994</v>
      </c>
      <c r="K7" s="5">
        <f t="shared" si="8"/>
        <v>234.33268185026694</v>
      </c>
      <c r="L7" s="5">
        <f t="shared" si="16"/>
        <v>-81.53127994761752</v>
      </c>
      <c r="M7" s="5">
        <f t="shared" si="9"/>
        <v>16.306255989523503</v>
      </c>
      <c r="N7" s="23">
        <f>SUM(L$3:L7)</f>
        <v>-262.7968719551175</v>
      </c>
      <c r="O7" s="23">
        <f>SUM(H$3:H7)</f>
        <v>1098.981395128188</v>
      </c>
      <c r="P7" s="23">
        <f>SUM(M$3:M7)</f>
        <v>137.37267439102348</v>
      </c>
      <c r="Q7" s="23">
        <f t="shared" si="2"/>
        <v>973.557197564094</v>
      </c>
      <c r="R7" s="23">
        <f t="shared" si="10"/>
        <v>234.33268185026694</v>
      </c>
      <c r="S7" s="23">
        <f t="shared" si="11"/>
        <v>281.87949015497696</v>
      </c>
      <c r="T7" s="22">
        <f t="shared" si="12"/>
        <v>0.01</v>
      </c>
      <c r="U7" s="21">
        <f t="shared" si="13"/>
        <v>2.467989882929999</v>
      </c>
      <c r="V7" s="37">
        <f t="shared" si="14"/>
        <v>281.87949015497696</v>
      </c>
      <c r="W7" s="15">
        <v>1934</v>
      </c>
      <c r="X7" s="16">
        <v>-0.0144</v>
      </c>
      <c r="Y7" s="35">
        <v>0.031</v>
      </c>
      <c r="Z7" s="18"/>
    </row>
    <row r="8" spans="2:26" ht="14.25">
      <c r="B8" s="8">
        <f t="shared" si="3"/>
        <v>2016</v>
      </c>
      <c r="C8" s="8">
        <f t="shared" si="15"/>
        <v>21</v>
      </c>
      <c r="D8" s="1">
        <f t="shared" si="4"/>
        <v>6.466057663537972</v>
      </c>
      <c r="E8" s="2">
        <v>10</v>
      </c>
      <c r="F8" s="1">
        <f t="shared" si="5"/>
        <v>3362.3499850397457</v>
      </c>
      <c r="G8" s="1">
        <f t="shared" si="6"/>
        <v>168.11749925198728</v>
      </c>
      <c r="H8" s="5">
        <f t="shared" si="0"/>
        <v>134.49399940158983</v>
      </c>
      <c r="I8" s="19">
        <f t="shared" si="1"/>
        <v>0.041</v>
      </c>
      <c r="J8" s="5">
        <f t="shared" si="7"/>
        <v>9.607639955860945</v>
      </c>
      <c r="K8" s="5">
        <f t="shared" si="8"/>
        <v>277.5638216565253</v>
      </c>
      <c r="L8" s="5">
        <f t="shared" si="16"/>
        <v>-84.05874962599364</v>
      </c>
      <c r="M8" s="5">
        <f t="shared" si="9"/>
        <v>16.81174992519873</v>
      </c>
      <c r="N8" s="23">
        <f>SUM(L$3:L8)</f>
        <v>-346.85562158111117</v>
      </c>
      <c r="O8" s="23">
        <f>SUM(H$3:H8)</f>
        <v>1233.475394529778</v>
      </c>
      <c r="P8" s="23">
        <f>SUM(M$3:M8)</f>
        <v>154.18442431622222</v>
      </c>
      <c r="Q8" s="23">
        <f t="shared" si="2"/>
        <v>1040.8041972648891</v>
      </c>
      <c r="R8" s="23">
        <f t="shared" si="10"/>
        <v>277.5638216565253</v>
      </c>
      <c r="S8" s="23">
        <f t="shared" si="11"/>
        <v>318.32178490692417</v>
      </c>
      <c r="T8" s="22">
        <f t="shared" si="12"/>
        <v>0.01</v>
      </c>
      <c r="U8" s="21">
        <f t="shared" si="13"/>
        <v>2.8187949015497695</v>
      </c>
      <c r="V8" s="37">
        <f t="shared" si="14"/>
        <v>318.32178490692417</v>
      </c>
      <c r="W8" s="15">
        <v>1935</v>
      </c>
      <c r="X8" s="16">
        <v>0.4767</v>
      </c>
      <c r="Y8" s="35">
        <v>0.022000000000000002</v>
      </c>
      <c r="Z8" s="18"/>
    </row>
    <row r="9" spans="2:26" ht="14.25">
      <c r="B9" s="8">
        <f t="shared" si="3"/>
        <v>2017</v>
      </c>
      <c r="C9" s="8">
        <f t="shared" si="15"/>
        <v>22</v>
      </c>
      <c r="D9" s="1">
        <f t="shared" si="4"/>
        <v>6.608310932135808</v>
      </c>
      <c r="E9" s="2">
        <v>10</v>
      </c>
      <c r="F9" s="1">
        <f t="shared" si="5"/>
        <v>3436.32168471062</v>
      </c>
      <c r="G9" s="1">
        <f t="shared" si="6"/>
        <v>171.816084235531</v>
      </c>
      <c r="H9" s="5">
        <f t="shared" si="0"/>
        <v>137.4528673884248</v>
      </c>
      <c r="I9" s="19">
        <f t="shared" si="1"/>
        <v>0.032</v>
      </c>
      <c r="J9" s="5">
        <f t="shared" si="7"/>
        <v>8.88204229300881</v>
      </c>
      <c r="K9" s="5">
        <f t="shared" si="8"/>
        <v>320.8090807966403</v>
      </c>
      <c r="L9" s="5">
        <f t="shared" si="16"/>
        <v>-85.9080421177655</v>
      </c>
      <c r="M9" s="5">
        <f t="shared" si="9"/>
        <v>17.1816084235531</v>
      </c>
      <c r="N9" s="23">
        <f>SUM(L$3:L9)</f>
        <v>-432.76366369887666</v>
      </c>
      <c r="O9" s="23">
        <f>SUM(H$3:H9)</f>
        <v>1370.9282619182027</v>
      </c>
      <c r="P9" s="23">
        <f>SUM(M$3:M9)</f>
        <v>171.36603273977533</v>
      </c>
      <c r="Q9" s="23">
        <f t="shared" si="2"/>
        <v>1109.5306309591015</v>
      </c>
      <c r="R9" s="23">
        <f t="shared" si="10"/>
        <v>320.8090807966403</v>
      </c>
      <c r="S9" s="23">
        <f t="shared" si="11"/>
        <v>355.86821960309965</v>
      </c>
      <c r="T9" s="22">
        <f t="shared" si="12"/>
        <v>0.01</v>
      </c>
      <c r="U9" s="21">
        <f t="shared" si="13"/>
        <v>3.1832178490692415</v>
      </c>
      <c r="V9" s="37">
        <f t="shared" si="14"/>
        <v>355.86821960309965</v>
      </c>
      <c r="W9" s="15">
        <v>1936</v>
      </c>
      <c r="X9" s="16">
        <v>0.3392</v>
      </c>
      <c r="Y9" s="35">
        <v>0.015</v>
      </c>
      <c r="Z9" s="18"/>
    </row>
    <row r="10" spans="1:26" ht="14.25">
      <c r="A10" s="8" t="s">
        <v>39</v>
      </c>
      <c r="B10" s="8">
        <f t="shared" si="3"/>
        <v>2018</v>
      </c>
      <c r="C10" s="8">
        <f t="shared" si="15"/>
        <v>23</v>
      </c>
      <c r="D10" s="1">
        <v>30</v>
      </c>
      <c r="E10" s="2">
        <v>40</v>
      </c>
      <c r="F10" s="1">
        <f t="shared" si="5"/>
        <v>62400</v>
      </c>
      <c r="G10" s="1">
        <f t="shared" si="6"/>
        <v>3120</v>
      </c>
      <c r="H10" s="5">
        <f t="shared" si="0"/>
        <v>2496</v>
      </c>
      <c r="I10" s="19">
        <f t="shared" si="1"/>
        <v>0.025</v>
      </c>
      <c r="J10" s="5">
        <f t="shared" si="7"/>
        <v>8.020227019916007</v>
      </c>
      <c r="K10" s="5">
        <f t="shared" si="8"/>
        <v>952.8293078165561</v>
      </c>
      <c r="L10" s="5">
        <f t="shared" si="16"/>
        <v>-1560</v>
      </c>
      <c r="M10" s="5">
        <f t="shared" si="9"/>
        <v>312</v>
      </c>
      <c r="N10" s="23">
        <f>SUM(L$3:L10)</f>
        <v>-1992.7636636988766</v>
      </c>
      <c r="O10" s="23">
        <f>SUM(H$3:H10)</f>
        <v>3866.9282619182027</v>
      </c>
      <c r="P10" s="23">
        <f>SUM(M$3:M10)</f>
        <v>483.36603273977533</v>
      </c>
      <c r="Q10" s="23">
        <f t="shared" si="2"/>
        <v>2357.5306309591015</v>
      </c>
      <c r="R10" s="23">
        <f t="shared" si="10"/>
        <v>952.8293078165561</v>
      </c>
      <c r="S10" s="23">
        <f t="shared" si="11"/>
        <v>983.4269017991306</v>
      </c>
      <c r="T10" s="22">
        <f t="shared" si="12"/>
        <v>0.01</v>
      </c>
      <c r="U10" s="21">
        <f t="shared" si="13"/>
        <v>3.5586821960309964</v>
      </c>
      <c r="V10" s="37">
        <f t="shared" si="14"/>
        <v>983.4269017991306</v>
      </c>
      <c r="W10" s="15">
        <v>1937</v>
      </c>
      <c r="X10" s="16">
        <v>-0.3503</v>
      </c>
      <c r="Y10" s="35">
        <v>0.036000000000000004</v>
      </c>
      <c r="Z10" s="18"/>
    </row>
    <row r="11" spans="2:26" ht="14.25">
      <c r="B11" s="8">
        <f t="shared" si="3"/>
        <v>2019</v>
      </c>
      <c r="C11" s="8">
        <f t="shared" si="15"/>
        <v>24</v>
      </c>
      <c r="D11" s="1">
        <f aca="true" t="shared" si="17" ref="D11:D56">D10*(1+Y10)</f>
        <v>31.080000000000002</v>
      </c>
      <c r="E11" s="2">
        <v>40</v>
      </c>
      <c r="F11" s="1">
        <f t="shared" si="5"/>
        <v>64646.4</v>
      </c>
      <c r="G11" s="1">
        <f t="shared" si="6"/>
        <v>3232.32</v>
      </c>
      <c r="H11" s="5">
        <f t="shared" si="0"/>
        <v>2585.856</v>
      </c>
      <c r="I11" s="19">
        <f t="shared" si="1"/>
        <v>0.046000000000000006</v>
      </c>
      <c r="J11" s="5">
        <f t="shared" si="7"/>
        <v>43.83014815956159</v>
      </c>
      <c r="K11" s="5">
        <f t="shared" si="8"/>
        <v>1643.1234559761183</v>
      </c>
      <c r="L11" s="5">
        <f t="shared" si="16"/>
        <v>-1616.16</v>
      </c>
      <c r="M11" s="5">
        <f t="shared" si="9"/>
        <v>323.232</v>
      </c>
      <c r="N11" s="23">
        <f>SUM(L$3:L11)</f>
        <v>-3608.9236636988767</v>
      </c>
      <c r="O11" s="23">
        <f>SUM(H$3:H11)</f>
        <v>6452.784261918203</v>
      </c>
      <c r="P11" s="23">
        <f>SUM(M$3:M11)</f>
        <v>806.5980327397754</v>
      </c>
      <c r="Q11" s="23">
        <f t="shared" si="2"/>
        <v>3650.4586309591014</v>
      </c>
      <c r="R11" s="23">
        <f t="shared" si="10"/>
        <v>1643.1234559761183</v>
      </c>
      <c r="S11" s="23">
        <f t="shared" si="11"/>
        <v>1639.7251708171218</v>
      </c>
      <c r="T11" s="22">
        <f t="shared" si="12"/>
        <v>0.01</v>
      </c>
      <c r="U11" s="21">
        <f t="shared" si="13"/>
        <v>9.834269017991307</v>
      </c>
      <c r="V11" s="37">
        <f t="shared" si="14"/>
        <v>1639.7251708171218</v>
      </c>
      <c r="W11" s="15">
        <v>1938</v>
      </c>
      <c r="X11" s="16">
        <v>0.3112</v>
      </c>
      <c r="Y11" s="35">
        <v>-0.021</v>
      </c>
      <c r="Z11" s="18"/>
    </row>
    <row r="12" spans="2:26" ht="14.25">
      <c r="B12" s="8">
        <f t="shared" si="3"/>
        <v>2020</v>
      </c>
      <c r="C12" s="8">
        <f t="shared" si="15"/>
        <v>25</v>
      </c>
      <c r="D12" s="1">
        <f t="shared" si="17"/>
        <v>30.42732</v>
      </c>
      <c r="E12" s="2">
        <v>40</v>
      </c>
      <c r="F12" s="1">
        <f t="shared" si="5"/>
        <v>63288.825600000004</v>
      </c>
      <c r="G12" s="1">
        <f t="shared" si="6"/>
        <v>3164.4412800000005</v>
      </c>
      <c r="H12" s="5">
        <f t="shared" si="0"/>
        <v>2531.5530240000007</v>
      </c>
      <c r="I12" s="19">
        <f t="shared" si="1"/>
        <v>-0.011000000000000001</v>
      </c>
      <c r="J12" s="5">
        <f t="shared" si="7"/>
        <v>-18.074358015737303</v>
      </c>
      <c r="K12" s="5">
        <f t="shared" si="8"/>
        <v>2257.9373539603803</v>
      </c>
      <c r="L12" s="5">
        <f t="shared" si="16"/>
        <v>-1582.2206400000002</v>
      </c>
      <c r="M12" s="5">
        <f t="shared" si="9"/>
        <v>316.44412800000003</v>
      </c>
      <c r="N12" s="23">
        <f>SUM(L$3:L12)</f>
        <v>-5191.144303698877</v>
      </c>
      <c r="O12" s="23">
        <f>SUM(H$3:H12)</f>
        <v>8984.337285918204</v>
      </c>
      <c r="P12" s="23">
        <f>SUM(M$3:M12)</f>
        <v>1123.0421607397755</v>
      </c>
      <c r="Q12" s="23">
        <f t="shared" si="2"/>
        <v>4916.235142959103</v>
      </c>
      <c r="R12" s="23">
        <f t="shared" si="10"/>
        <v>2257.9373539603803</v>
      </c>
      <c r="S12" s="23">
        <f t="shared" si="11"/>
        <v>2289.010678525293</v>
      </c>
      <c r="T12" s="22">
        <f t="shared" si="12"/>
        <v>0.01</v>
      </c>
      <c r="U12" s="21">
        <f t="shared" si="13"/>
        <v>16.39725170817122</v>
      </c>
      <c r="V12" s="37">
        <f t="shared" si="14"/>
        <v>2289.010678525293</v>
      </c>
      <c r="W12" s="15">
        <v>1939</v>
      </c>
      <c r="X12" s="16">
        <v>-0.0041</v>
      </c>
      <c r="Y12" s="35">
        <v>-0.013999999999999999</v>
      </c>
      <c r="Z12" s="18"/>
    </row>
    <row r="13" spans="2:26" ht="14.25">
      <c r="B13" s="8">
        <f t="shared" si="3"/>
        <v>2021</v>
      </c>
      <c r="C13" s="8">
        <f t="shared" si="15"/>
        <v>26</v>
      </c>
      <c r="D13" s="1">
        <f t="shared" si="17"/>
        <v>30.00133752</v>
      </c>
      <c r="E13" s="2">
        <v>40</v>
      </c>
      <c r="F13" s="1">
        <f t="shared" si="5"/>
        <v>62402.782041599996</v>
      </c>
      <c r="G13" s="1">
        <f t="shared" si="6"/>
        <v>3120.13910208</v>
      </c>
      <c r="H13" s="5">
        <f t="shared" si="0"/>
        <v>2496.111281664</v>
      </c>
      <c r="I13" s="19">
        <f t="shared" si="1"/>
        <v>-0.003999999999999998</v>
      </c>
      <c r="J13" s="5">
        <f t="shared" si="7"/>
        <v>-9.031749415841517</v>
      </c>
      <c r="K13" s="5">
        <f t="shared" si="8"/>
        <v>2872.9334249605386</v>
      </c>
      <c r="L13" s="5">
        <f t="shared" si="16"/>
        <v>-1560.06955104</v>
      </c>
      <c r="M13" s="5">
        <f t="shared" si="9"/>
        <v>312.01391020799997</v>
      </c>
      <c r="N13" s="23">
        <f>SUM(L$3:L13)</f>
        <v>-6751.213854738877</v>
      </c>
      <c r="O13" s="23">
        <f>SUM(H$3:H13)</f>
        <v>11480.448567582203</v>
      </c>
      <c r="P13" s="23">
        <f>SUM(M$3:M13)</f>
        <v>1435.0560709477754</v>
      </c>
      <c r="Q13" s="23">
        <f t="shared" si="2"/>
        <v>6164.2907837911025</v>
      </c>
      <c r="R13" s="23">
        <f t="shared" si="10"/>
        <v>2872.9334249605386</v>
      </c>
      <c r="S13" s="23">
        <f t="shared" si="11"/>
        <v>2935.928605726546</v>
      </c>
      <c r="T13" s="22">
        <f t="shared" si="12"/>
        <v>0.01</v>
      </c>
      <c r="U13" s="21">
        <f t="shared" si="13"/>
        <v>22.89010678525293</v>
      </c>
      <c r="V13" s="37">
        <f t="shared" si="14"/>
        <v>2935.928605726546</v>
      </c>
      <c r="W13" s="15">
        <v>1940</v>
      </c>
      <c r="X13" s="16">
        <v>-0.0978</v>
      </c>
      <c r="Y13" s="35">
        <v>0.006999999999999999</v>
      </c>
      <c r="Z13" s="18"/>
    </row>
    <row r="14" spans="2:26" ht="14.25">
      <c r="B14" s="8">
        <f t="shared" si="3"/>
        <v>2022</v>
      </c>
      <c r="C14" s="8">
        <f t="shared" si="15"/>
        <v>27</v>
      </c>
      <c r="D14" s="1">
        <f t="shared" si="17"/>
        <v>30.211346882639997</v>
      </c>
      <c r="E14" s="2">
        <v>40</v>
      </c>
      <c r="F14" s="1">
        <f t="shared" si="5"/>
        <v>62839.6015158912</v>
      </c>
      <c r="G14" s="1">
        <f t="shared" si="6"/>
        <v>3141.98007579456</v>
      </c>
      <c r="H14" s="5">
        <f t="shared" si="0"/>
        <v>2513.5840606356483</v>
      </c>
      <c r="I14" s="19">
        <f t="shared" si="1"/>
        <v>0.017</v>
      </c>
      <c r="J14" s="5">
        <f t="shared" si="7"/>
        <v>48.83986822432916</v>
      </c>
      <c r="K14" s="5">
        <f t="shared" si="8"/>
        <v>3550.169308343779</v>
      </c>
      <c r="L14" s="5">
        <f t="shared" si="16"/>
        <v>-1570.99003789728</v>
      </c>
      <c r="M14" s="5">
        <f t="shared" si="9"/>
        <v>314.198007579456</v>
      </c>
      <c r="N14" s="23">
        <f>SUM(L$3:L14)</f>
        <v>-8322.203892636157</v>
      </c>
      <c r="O14" s="23">
        <f>SUM(H$3:H14)</f>
        <v>13994.032628217852</v>
      </c>
      <c r="P14" s="23">
        <f>SUM(M$3:M14)</f>
        <v>1749.2540785272313</v>
      </c>
      <c r="Q14" s="23">
        <f t="shared" si="2"/>
        <v>7421.082814108927</v>
      </c>
      <c r="R14" s="23">
        <f t="shared" si="10"/>
        <v>3550.169308343779</v>
      </c>
      <c r="S14" s="23">
        <f t="shared" si="11"/>
        <v>3593.683906942723</v>
      </c>
      <c r="T14" s="22">
        <f t="shared" si="12"/>
        <v>0.01</v>
      </c>
      <c r="U14" s="21">
        <f t="shared" si="13"/>
        <v>29.359286057265457</v>
      </c>
      <c r="V14" s="37">
        <f t="shared" si="14"/>
        <v>3593.683906942723</v>
      </c>
      <c r="W14" s="15">
        <v>1941</v>
      </c>
      <c r="X14" s="16">
        <v>-0.1159</v>
      </c>
      <c r="Y14" s="35">
        <v>0.05</v>
      </c>
      <c r="Z14" s="18"/>
    </row>
    <row r="15" spans="2:26" ht="14.25">
      <c r="B15" s="8">
        <f t="shared" si="3"/>
        <v>2023</v>
      </c>
      <c r="C15" s="8">
        <v>28</v>
      </c>
      <c r="D15" s="1">
        <f t="shared" si="17"/>
        <v>31.721914226772</v>
      </c>
      <c r="E15" s="2">
        <v>40</v>
      </c>
      <c r="F15" s="1">
        <f t="shared" si="5"/>
        <v>65981.58159168577</v>
      </c>
      <c r="G15" s="1">
        <f t="shared" si="6"/>
        <v>3299.0790795842886</v>
      </c>
      <c r="H15" s="5">
        <f t="shared" si="0"/>
        <v>2639.263263667431</v>
      </c>
      <c r="I15" s="19">
        <f t="shared" si="1"/>
        <v>0.060000000000000005</v>
      </c>
      <c r="J15" s="5">
        <f t="shared" si="7"/>
        <v>213.01015850062674</v>
      </c>
      <c r="K15" s="5">
        <f t="shared" si="8"/>
        <v>4422.995282761263</v>
      </c>
      <c r="L15" s="5">
        <f t="shared" si="16"/>
        <v>-1649.5395397921443</v>
      </c>
      <c r="M15" s="5">
        <f t="shared" si="9"/>
        <v>329.90790795842884</v>
      </c>
      <c r="N15" s="23">
        <f>SUM(L$3:L15)</f>
        <v>-9971.7434324283</v>
      </c>
      <c r="O15" s="23">
        <f>SUM(H$3:H15)</f>
        <v>16633.295891885282</v>
      </c>
      <c r="P15" s="23">
        <f>SUM(M$3:M15)</f>
        <v>2079.1619864856602</v>
      </c>
      <c r="Q15" s="23">
        <f t="shared" si="2"/>
        <v>8740.714445942642</v>
      </c>
      <c r="R15" s="23">
        <f t="shared" si="10"/>
        <v>4422.995282761263</v>
      </c>
      <c r="S15" s="23">
        <f t="shared" si="11"/>
        <v>4289.436561929007</v>
      </c>
      <c r="T15" s="22">
        <f t="shared" si="12"/>
        <v>0.01</v>
      </c>
      <c r="U15" s="21">
        <f t="shared" si="13"/>
        <v>35.93683906942723</v>
      </c>
      <c r="V15" s="37">
        <f t="shared" si="14"/>
        <v>4289.436561929007</v>
      </c>
      <c r="W15" s="15" t="s">
        <v>5</v>
      </c>
      <c r="X15" s="16">
        <v>0.2034</v>
      </c>
      <c r="Y15" s="35">
        <v>0.109</v>
      </c>
      <c r="Z15" s="18"/>
    </row>
    <row r="16" spans="2:26" ht="14.25">
      <c r="B16" s="8">
        <f t="shared" si="3"/>
        <v>2024</v>
      </c>
      <c r="C16" s="8">
        <f aca="true" t="shared" si="18" ref="C16:C21">C15+1</f>
        <v>29</v>
      </c>
      <c r="D16" s="1">
        <f t="shared" si="17"/>
        <v>35.17960287749015</v>
      </c>
      <c r="E16" s="2">
        <v>40</v>
      </c>
      <c r="F16" s="1">
        <f t="shared" si="5"/>
        <v>73173.57398517951</v>
      </c>
      <c r="G16" s="1">
        <f t="shared" si="6"/>
        <v>3658.6786992589755</v>
      </c>
      <c r="H16" s="5">
        <f t="shared" si="0"/>
        <v>2926.9429594071808</v>
      </c>
      <c r="I16" s="19">
        <f t="shared" si="1"/>
        <v>0.119</v>
      </c>
      <c r="J16" s="5">
        <f t="shared" si="7"/>
        <v>526.3364386485903</v>
      </c>
      <c r="K16" s="5">
        <f t="shared" si="8"/>
        <v>5681.067461261648</v>
      </c>
      <c r="L16" s="5">
        <f t="shared" si="16"/>
        <v>-1829.3393496294877</v>
      </c>
      <c r="M16" s="5">
        <f t="shared" si="9"/>
        <v>365.86786992589754</v>
      </c>
      <c r="N16" s="23">
        <f>SUM(L$3:L16)</f>
        <v>-11801.082782057789</v>
      </c>
      <c r="O16" s="23">
        <f>SUM(H$3:H16)</f>
        <v>19560.238851292463</v>
      </c>
      <c r="P16" s="23">
        <f>SUM(M$3:M16)</f>
        <v>2445.029856411558</v>
      </c>
      <c r="Q16" s="23">
        <f t="shared" si="2"/>
        <v>10204.185925646232</v>
      </c>
      <c r="R16" s="23">
        <f t="shared" si="10"/>
        <v>5681.067461261648</v>
      </c>
      <c r="S16" s="23">
        <f t="shared" si="11"/>
        <v>5064.066667400092</v>
      </c>
      <c r="T16" s="22">
        <f t="shared" si="12"/>
        <v>0.01</v>
      </c>
      <c r="U16" s="21">
        <f t="shared" si="13"/>
        <v>42.89436561929008</v>
      </c>
      <c r="V16" s="37">
        <f t="shared" si="14"/>
        <v>5064.066667400092</v>
      </c>
      <c r="W16" s="15">
        <v>1943</v>
      </c>
      <c r="X16" s="16">
        <v>0.259</v>
      </c>
      <c r="Y16" s="35">
        <v>0.061</v>
      </c>
      <c r="Z16" s="18"/>
    </row>
    <row r="17" spans="2:26" ht="14.25">
      <c r="B17" s="8">
        <f t="shared" si="3"/>
        <v>2025</v>
      </c>
      <c r="C17" s="8">
        <f t="shared" si="18"/>
        <v>30</v>
      </c>
      <c r="D17" s="1">
        <f t="shared" si="17"/>
        <v>37.32555865301705</v>
      </c>
      <c r="E17" s="2">
        <v>40</v>
      </c>
      <c r="F17" s="1">
        <f t="shared" si="5"/>
        <v>77637.16199827546</v>
      </c>
      <c r="G17" s="1">
        <f t="shared" si="6"/>
        <v>3881.8580999137735</v>
      </c>
      <c r="H17" s="5">
        <f t="shared" si="0"/>
        <v>3105.486479931019</v>
      </c>
      <c r="I17" s="19">
        <f t="shared" si="1"/>
        <v>0.071</v>
      </c>
      <c r="J17" s="5">
        <f t="shared" si="7"/>
        <v>403.35578974957696</v>
      </c>
      <c r="K17" s="5">
        <f t="shared" si="8"/>
        <v>6860.79487099398</v>
      </c>
      <c r="L17" s="5">
        <f t="shared" si="16"/>
        <v>-1940.9290499568867</v>
      </c>
      <c r="M17" s="5">
        <f t="shared" si="9"/>
        <v>388.1858099913773</v>
      </c>
      <c r="N17" s="23">
        <f>SUM(L$3:L17)</f>
        <v>-13742.011832014676</v>
      </c>
      <c r="O17" s="23">
        <f>SUM(H$3:H17)</f>
        <v>22665.725331223482</v>
      </c>
      <c r="P17" s="23">
        <f>SUM(M$3:M17)</f>
        <v>2833.2156664029353</v>
      </c>
      <c r="Q17" s="23">
        <f t="shared" si="2"/>
        <v>11756.929165611742</v>
      </c>
      <c r="R17" s="23">
        <f t="shared" si="10"/>
        <v>6860.79487099398</v>
      </c>
      <c r="S17" s="23">
        <f t="shared" si="11"/>
        <v>5891.0789540568485</v>
      </c>
      <c r="T17" s="22">
        <f t="shared" si="12"/>
        <v>0.01</v>
      </c>
      <c r="U17" s="21">
        <f t="shared" si="13"/>
        <v>50.640666674000926</v>
      </c>
      <c r="V17" s="37">
        <f t="shared" si="14"/>
        <v>5891.0789540568485</v>
      </c>
      <c r="W17" s="15">
        <v>1944</v>
      </c>
      <c r="X17" s="16">
        <v>0.1975</v>
      </c>
      <c r="Y17" s="35">
        <v>0.017</v>
      </c>
      <c r="Z17" s="18"/>
    </row>
    <row r="18" spans="2:26" ht="14.25">
      <c r="B18" s="8">
        <f t="shared" si="3"/>
        <v>2026</v>
      </c>
      <c r="C18" s="8">
        <f t="shared" si="18"/>
        <v>31</v>
      </c>
      <c r="D18" s="1">
        <f t="shared" si="17"/>
        <v>37.96009315011833</v>
      </c>
      <c r="E18" s="2">
        <v>40</v>
      </c>
      <c r="F18" s="1">
        <f t="shared" si="5"/>
        <v>78956.99375224613</v>
      </c>
      <c r="G18" s="1">
        <f t="shared" si="6"/>
        <v>3947.8496876123063</v>
      </c>
      <c r="H18" s="5">
        <f t="shared" si="0"/>
        <v>3158.279750089845</v>
      </c>
      <c r="I18" s="19">
        <f t="shared" si="1"/>
        <v>0.027000000000000003</v>
      </c>
      <c r="J18" s="5">
        <f t="shared" si="7"/>
        <v>185.2414615168375</v>
      </c>
      <c r="K18" s="5">
        <f t="shared" si="8"/>
        <v>7835.60627003328</v>
      </c>
      <c r="L18" s="5">
        <f t="shared" si="16"/>
        <v>-1973.9248438061531</v>
      </c>
      <c r="M18" s="5">
        <f t="shared" si="9"/>
        <v>394.78496876123063</v>
      </c>
      <c r="N18" s="23">
        <f>SUM(L$3:L18)</f>
        <v>-15715.936675820829</v>
      </c>
      <c r="O18" s="23">
        <f>SUM(H$3:H18)</f>
        <v>25824.005081313328</v>
      </c>
      <c r="P18" s="23">
        <f>SUM(M$3:M18)</f>
        <v>3228.000635164166</v>
      </c>
      <c r="Q18" s="23">
        <f t="shared" si="2"/>
        <v>13336.069040656665</v>
      </c>
      <c r="R18" s="23">
        <f t="shared" si="10"/>
        <v>7835.60627003328</v>
      </c>
      <c r="S18" s="23">
        <f t="shared" si="11"/>
        <v>6739.559681119878</v>
      </c>
      <c r="T18" s="22">
        <f t="shared" si="12"/>
        <v>0.01</v>
      </c>
      <c r="U18" s="21">
        <f t="shared" si="13"/>
        <v>58.91078954056849</v>
      </c>
      <c r="V18" s="37">
        <f t="shared" si="14"/>
        <v>6739.559681119878</v>
      </c>
      <c r="W18" s="15">
        <v>1945</v>
      </c>
      <c r="X18" s="16">
        <v>0.3644</v>
      </c>
      <c r="Y18" s="35">
        <v>0.023</v>
      </c>
      <c r="Z18" s="18"/>
    </row>
    <row r="19" spans="2:26" ht="14.25">
      <c r="B19" s="8">
        <f t="shared" si="3"/>
        <v>2027</v>
      </c>
      <c r="C19" s="8">
        <f t="shared" si="18"/>
        <v>32</v>
      </c>
      <c r="D19" s="1">
        <f t="shared" si="17"/>
        <v>38.83317529257105</v>
      </c>
      <c r="E19" s="2">
        <v>40</v>
      </c>
      <c r="F19" s="1">
        <f t="shared" si="5"/>
        <v>80773.00460854778</v>
      </c>
      <c r="G19" s="1">
        <f t="shared" si="6"/>
        <v>4038.650230427389</v>
      </c>
      <c r="H19" s="5">
        <f t="shared" si="0"/>
        <v>3230.9201843419114</v>
      </c>
      <c r="I19" s="19">
        <f t="shared" si="1"/>
        <v>0.033</v>
      </c>
      <c r="J19" s="5">
        <f t="shared" si="7"/>
        <v>258.5750069110983</v>
      </c>
      <c r="K19" s="5">
        <f t="shared" si="8"/>
        <v>8901.911323029857</v>
      </c>
      <c r="L19" s="5">
        <f t="shared" si="16"/>
        <v>-2019.3251152136945</v>
      </c>
      <c r="M19" s="5">
        <f t="shared" si="9"/>
        <v>403.8650230427389</v>
      </c>
      <c r="N19" s="23">
        <f>SUM(L$3:L19)</f>
        <v>-17735.26179103452</v>
      </c>
      <c r="O19" s="23">
        <f>SUM(H$3:H19)</f>
        <v>29054.925265655238</v>
      </c>
      <c r="P19" s="23">
        <f>SUM(M$3:M19)</f>
        <v>3631.8656582069048</v>
      </c>
      <c r="Q19" s="23">
        <f t="shared" si="2"/>
        <v>14951.529132827622</v>
      </c>
      <c r="R19" s="23">
        <f t="shared" si="10"/>
        <v>8901.911323029857</v>
      </c>
      <c r="S19" s="23">
        <f t="shared" si="11"/>
        <v>7614.685324016555</v>
      </c>
      <c r="T19" s="22">
        <f t="shared" si="12"/>
        <v>0.01</v>
      </c>
      <c r="U19" s="21">
        <f t="shared" si="13"/>
        <v>67.39559681119879</v>
      </c>
      <c r="V19" s="37">
        <f t="shared" si="14"/>
        <v>7614.685324016555</v>
      </c>
      <c r="W19" s="15">
        <v>1946</v>
      </c>
      <c r="X19" s="16">
        <v>-0.0807</v>
      </c>
      <c r="Y19" s="35">
        <v>0.083</v>
      </c>
      <c r="Z19" s="18"/>
    </row>
    <row r="20" spans="2:26" ht="14.25">
      <c r="B20" s="8">
        <f t="shared" si="3"/>
        <v>2028</v>
      </c>
      <c r="C20" s="8">
        <f t="shared" si="18"/>
        <v>33</v>
      </c>
      <c r="D20" s="1">
        <f t="shared" si="17"/>
        <v>42.056328841854445</v>
      </c>
      <c r="E20" s="2">
        <v>40</v>
      </c>
      <c r="F20" s="1">
        <f t="shared" si="5"/>
        <v>87477.16399105724</v>
      </c>
      <c r="G20" s="1">
        <f t="shared" si="6"/>
        <v>4373.858199552862</v>
      </c>
      <c r="H20" s="5">
        <f t="shared" si="0"/>
        <v>3499.08655964229</v>
      </c>
      <c r="I20" s="19">
        <f t="shared" si="1"/>
        <v>0.093</v>
      </c>
      <c r="J20" s="5">
        <f t="shared" si="7"/>
        <v>827.8777530417767</v>
      </c>
      <c r="K20" s="5">
        <f t="shared" si="8"/>
        <v>10604.560715982207</v>
      </c>
      <c r="L20" s="5">
        <f t="shared" si="16"/>
        <v>-2186.929099776431</v>
      </c>
      <c r="M20" s="5">
        <f t="shared" si="9"/>
        <v>437.3858199552862</v>
      </c>
      <c r="N20" s="23">
        <f>SUM(L$3:L20)</f>
        <v>-19922.190890810954</v>
      </c>
      <c r="O20" s="23">
        <f>SUM(H$3:H20)</f>
        <v>32554.01182529753</v>
      </c>
      <c r="P20" s="23">
        <f>SUM(M$3:M20)</f>
        <v>4069.251478162191</v>
      </c>
      <c r="Q20" s="23">
        <f t="shared" si="2"/>
        <v>16701.072412648766</v>
      </c>
      <c r="R20" s="23">
        <f t="shared" si="10"/>
        <v>10604.560715982207</v>
      </c>
      <c r="S20" s="23">
        <f t="shared" si="11"/>
        <v>8565.603817167292</v>
      </c>
      <c r="T20" s="22">
        <f t="shared" si="12"/>
        <v>0.01</v>
      </c>
      <c r="U20" s="21">
        <f t="shared" si="13"/>
        <v>76.14685324016556</v>
      </c>
      <c r="V20" s="37">
        <f t="shared" si="14"/>
        <v>8565.603817167292</v>
      </c>
      <c r="W20" s="15">
        <v>1947</v>
      </c>
      <c r="X20" s="16">
        <v>0.0571</v>
      </c>
      <c r="Y20" s="35">
        <v>0.14400000000000002</v>
      </c>
      <c r="Z20" s="18"/>
    </row>
    <row r="21" spans="2:26" ht="14.25">
      <c r="B21" s="8">
        <f t="shared" si="3"/>
        <v>2029</v>
      </c>
      <c r="C21" s="8">
        <f t="shared" si="18"/>
        <v>34</v>
      </c>
      <c r="D21" s="1">
        <f t="shared" si="17"/>
        <v>48.11244019508149</v>
      </c>
      <c r="E21" s="2">
        <v>40</v>
      </c>
      <c r="F21" s="1">
        <f t="shared" si="5"/>
        <v>100073.8756057695</v>
      </c>
      <c r="G21" s="1">
        <f t="shared" si="6"/>
        <v>5003.693780288475</v>
      </c>
      <c r="H21" s="5">
        <f t="shared" si="0"/>
        <v>4002.95502423078</v>
      </c>
      <c r="I21" s="19">
        <f t="shared" si="1"/>
        <v>0.15400000000000003</v>
      </c>
      <c r="J21" s="5">
        <f t="shared" si="7"/>
        <v>1633.1023502612602</v>
      </c>
      <c r="K21" s="5">
        <f t="shared" si="8"/>
        <v>13238.40182230116</v>
      </c>
      <c r="L21" s="5">
        <f t="shared" si="16"/>
        <v>-2501.8468901442375</v>
      </c>
      <c r="M21" s="5">
        <f t="shared" si="9"/>
        <v>500.3693780288475</v>
      </c>
      <c r="N21" s="23">
        <f>SUM(L$3:L21)</f>
        <v>-22424.037780955194</v>
      </c>
      <c r="O21" s="23">
        <f>SUM(H$3:H21)</f>
        <v>36556.96684952831</v>
      </c>
      <c r="P21" s="23">
        <f>SUM(M$3:M21)</f>
        <v>4569.620856191038</v>
      </c>
      <c r="Q21" s="23">
        <f t="shared" si="2"/>
        <v>18702.549924764156</v>
      </c>
      <c r="R21" s="23">
        <f t="shared" si="10"/>
        <v>13238.40182230116</v>
      </c>
      <c r="S21" s="23">
        <f t="shared" si="11"/>
        <v>9651.99861139666</v>
      </c>
      <c r="T21" s="22">
        <f t="shared" si="12"/>
        <v>0.01</v>
      </c>
      <c r="U21" s="21">
        <f t="shared" si="13"/>
        <v>85.65603817167292</v>
      </c>
      <c r="V21" s="37">
        <f t="shared" si="14"/>
        <v>9651.99861139666</v>
      </c>
      <c r="W21" s="15">
        <v>1948</v>
      </c>
      <c r="X21" s="16">
        <v>0.055</v>
      </c>
      <c r="Y21" s="35">
        <v>0.081</v>
      </c>
      <c r="Z21" s="18"/>
    </row>
    <row r="22" spans="2:26" ht="14.25">
      <c r="B22" s="8">
        <f t="shared" si="3"/>
        <v>2030</v>
      </c>
      <c r="C22" s="8">
        <v>35</v>
      </c>
      <c r="D22" s="1">
        <f t="shared" si="17"/>
        <v>52.00954785088309</v>
      </c>
      <c r="E22" s="2">
        <v>40</v>
      </c>
      <c r="F22" s="1">
        <f t="shared" si="5"/>
        <v>108179.85952983682</v>
      </c>
      <c r="G22" s="1">
        <f t="shared" si="6"/>
        <v>5408.992976491842</v>
      </c>
      <c r="H22" s="5">
        <f t="shared" si="0"/>
        <v>4327.194381193473</v>
      </c>
      <c r="I22" s="19">
        <f t="shared" si="1"/>
        <v>0.091</v>
      </c>
      <c r="J22" s="5">
        <f t="shared" si="7"/>
        <v>1204.6945658294055</v>
      </c>
      <c r="K22" s="5">
        <f t="shared" si="8"/>
        <v>15524.894983428934</v>
      </c>
      <c r="L22" s="5">
        <f t="shared" si="16"/>
        <v>-2704.496488245921</v>
      </c>
      <c r="M22" s="5">
        <f t="shared" si="9"/>
        <v>540.8992976491841</v>
      </c>
      <c r="N22" s="23">
        <f>SUM(L$3:L22)</f>
        <v>-25128.534269201115</v>
      </c>
      <c r="O22" s="23">
        <f>SUM(H$3:H22)</f>
        <v>40884.16123072179</v>
      </c>
      <c r="P22" s="23">
        <f>SUM(M$3:M22)</f>
        <v>5110.520153840222</v>
      </c>
      <c r="Q22" s="23">
        <f t="shared" si="2"/>
        <v>20866.147115360895</v>
      </c>
      <c r="R22" s="23">
        <f t="shared" si="10"/>
        <v>15524.894983428934</v>
      </c>
      <c r="S22" s="23">
        <f t="shared" si="11"/>
        <v>10830.317192808994</v>
      </c>
      <c r="T22" s="22">
        <f t="shared" si="12"/>
        <v>0.01</v>
      </c>
      <c r="U22" s="21">
        <f t="shared" si="13"/>
        <v>96.51998611396661</v>
      </c>
      <c r="V22" s="37">
        <f t="shared" si="14"/>
        <v>10830.317192808994</v>
      </c>
      <c r="W22" s="15">
        <v>1949</v>
      </c>
      <c r="X22" s="16">
        <v>0.1879</v>
      </c>
      <c r="Y22" s="35">
        <v>-0.012</v>
      </c>
      <c r="Z22" s="18"/>
    </row>
    <row r="23" spans="2:26" ht="14.25">
      <c r="B23" s="8">
        <f t="shared" si="3"/>
        <v>2031</v>
      </c>
      <c r="C23" s="8">
        <v>36</v>
      </c>
      <c r="D23" s="1">
        <f t="shared" si="17"/>
        <v>51.385433276672494</v>
      </c>
      <c r="E23" s="2">
        <v>40</v>
      </c>
      <c r="F23" s="1">
        <f t="shared" si="5"/>
        <v>106881.7012154788</v>
      </c>
      <c r="G23" s="1">
        <f t="shared" si="6"/>
        <v>5344.08506077394</v>
      </c>
      <c r="H23" s="5">
        <f t="shared" si="0"/>
        <v>4275.268048619152</v>
      </c>
      <c r="I23" s="19">
        <f t="shared" si="1"/>
        <v>-0.002</v>
      </c>
      <c r="J23" s="5">
        <f t="shared" si="7"/>
        <v>-31.04978996685787</v>
      </c>
      <c r="K23" s="5">
        <f t="shared" si="8"/>
        <v>16562.662205616864</v>
      </c>
      <c r="L23" s="5">
        <f t="shared" si="16"/>
        <v>-2672.04253038697</v>
      </c>
      <c r="M23" s="5">
        <f t="shared" si="9"/>
        <v>534.408506077394</v>
      </c>
      <c r="N23" s="23">
        <f>SUM(L$3:L23)</f>
        <v>-27800.576799588085</v>
      </c>
      <c r="O23" s="23">
        <f>SUM(H$3:H23)</f>
        <v>45159.42927934094</v>
      </c>
      <c r="P23" s="23">
        <f>SUM(M$3:M23)</f>
        <v>5644.928659917616</v>
      </c>
      <c r="Q23" s="23">
        <f t="shared" si="2"/>
        <v>23003.78113967047</v>
      </c>
      <c r="R23" s="23">
        <f t="shared" si="10"/>
        <v>16562.662205616864</v>
      </c>
      <c r="S23" s="23">
        <f t="shared" si="11"/>
        <v>12007.437376891872</v>
      </c>
      <c r="T23" s="22">
        <f t="shared" si="12"/>
        <v>0.01</v>
      </c>
      <c r="U23" s="21">
        <f t="shared" si="13"/>
        <v>108.30317192808994</v>
      </c>
      <c r="V23" s="37">
        <f t="shared" si="14"/>
        <v>12007.437376891872</v>
      </c>
      <c r="W23" s="15">
        <v>1950</v>
      </c>
      <c r="X23" s="16">
        <v>0.3171</v>
      </c>
      <c r="Y23" s="35">
        <v>0.013000000000000001</v>
      </c>
      <c r="Z23" s="18"/>
    </row>
    <row r="24" spans="2:26" ht="14.25">
      <c r="B24" s="8">
        <f t="shared" si="3"/>
        <v>2032</v>
      </c>
      <c r="C24" s="8">
        <v>37</v>
      </c>
      <c r="D24" s="1">
        <f t="shared" si="17"/>
        <v>52.053443909269234</v>
      </c>
      <c r="E24" s="2">
        <v>40</v>
      </c>
      <c r="F24" s="1">
        <f t="shared" si="5"/>
        <v>108271.16333128</v>
      </c>
      <c r="G24" s="1">
        <f t="shared" si="6"/>
        <v>5413.558166564</v>
      </c>
      <c r="H24" s="5">
        <f t="shared" si="0"/>
        <v>4330.8465332512005</v>
      </c>
      <c r="I24" s="19">
        <f t="shared" si="1"/>
        <v>0.023</v>
      </c>
      <c r="J24" s="5">
        <f t="shared" si="7"/>
        <v>380.94123072918785</v>
      </c>
      <c r="K24" s="5">
        <f t="shared" si="8"/>
        <v>18026.31506965885</v>
      </c>
      <c r="L24" s="5">
        <f t="shared" si="16"/>
        <v>-2706.779083282</v>
      </c>
      <c r="M24" s="5">
        <f t="shared" si="9"/>
        <v>541.3558166564</v>
      </c>
      <c r="N24" s="23">
        <f>SUM(L$3:L24)</f>
        <v>-30507.355882870084</v>
      </c>
      <c r="O24" s="23">
        <f>SUM(H$3:H24)</f>
        <v>49490.27581259214</v>
      </c>
      <c r="P24" s="23">
        <f>SUM(M$3:M24)</f>
        <v>6186.284476574016</v>
      </c>
      <c r="Q24" s="23">
        <f t="shared" si="2"/>
        <v>25169.20440629607</v>
      </c>
      <c r="R24" s="23">
        <f t="shared" si="10"/>
        <v>18026.31506965885</v>
      </c>
      <c r="S24" s="23">
        <f t="shared" si="11"/>
        <v>13210.22338397359</v>
      </c>
      <c r="T24" s="22">
        <f t="shared" si="12"/>
        <v>0.01</v>
      </c>
      <c r="U24" s="21">
        <f t="shared" si="13"/>
        <v>120.07437376891872</v>
      </c>
      <c r="V24" s="37">
        <f t="shared" si="14"/>
        <v>13210.22338397359</v>
      </c>
      <c r="W24" s="15">
        <v>1951</v>
      </c>
      <c r="X24" s="16">
        <v>0.2402</v>
      </c>
      <c r="Y24" s="35">
        <v>0.079</v>
      </c>
      <c r="Z24" s="18"/>
    </row>
    <row r="25" spans="2:26" ht="14.25">
      <c r="B25" s="8">
        <f t="shared" si="3"/>
        <v>2033</v>
      </c>
      <c r="C25" s="8">
        <v>38</v>
      </c>
      <c r="D25" s="1">
        <f t="shared" si="17"/>
        <v>56.1656659781015</v>
      </c>
      <c r="E25" s="2">
        <v>40</v>
      </c>
      <c r="F25" s="1">
        <f t="shared" si="5"/>
        <v>116824.58523445112</v>
      </c>
      <c r="G25" s="1">
        <f t="shared" si="6"/>
        <v>5841.229261722557</v>
      </c>
      <c r="H25" s="5">
        <f t="shared" si="0"/>
        <v>4672.9834093780455</v>
      </c>
      <c r="I25" s="19">
        <f t="shared" si="1"/>
        <v>0.089</v>
      </c>
      <c r="J25" s="5">
        <f t="shared" si="7"/>
        <v>1604.3420411996376</v>
      </c>
      <c r="K25" s="5">
        <f t="shared" si="8"/>
        <v>20798.902963203</v>
      </c>
      <c r="L25" s="5">
        <f t="shared" si="16"/>
        <v>-2920.6146308612783</v>
      </c>
      <c r="M25" s="5">
        <f t="shared" si="9"/>
        <v>584.1229261722556</v>
      </c>
      <c r="N25" s="23">
        <f>SUM(L$3:L25)</f>
        <v>-33427.970513731365</v>
      </c>
      <c r="O25" s="23">
        <f>SUM(H$3:H25)</f>
        <v>54163.259221970184</v>
      </c>
      <c r="P25" s="23">
        <f>SUM(M$3:M25)</f>
        <v>6770.407402746271</v>
      </c>
      <c r="Q25" s="23">
        <f t="shared" si="2"/>
        <v>27505.69611098509</v>
      </c>
      <c r="R25" s="23">
        <f t="shared" si="10"/>
        <v>20798.902963203</v>
      </c>
      <c r="S25" s="23">
        <f t="shared" si="11"/>
        <v>14510.571470157838</v>
      </c>
      <c r="T25" s="22">
        <f t="shared" si="12"/>
        <v>0.01</v>
      </c>
      <c r="U25" s="21">
        <f t="shared" si="13"/>
        <v>132.1022338397359</v>
      </c>
      <c r="V25" s="37">
        <f t="shared" si="14"/>
        <v>14510.571470157838</v>
      </c>
      <c r="W25" s="15">
        <v>1952</v>
      </c>
      <c r="X25" s="16">
        <v>0.1837</v>
      </c>
      <c r="Y25" s="35">
        <v>0.019</v>
      </c>
      <c r="Z25" s="18"/>
    </row>
    <row r="26" spans="2:26" ht="14.25">
      <c r="B26" s="8">
        <f t="shared" si="3"/>
        <v>2034</v>
      </c>
      <c r="C26" s="8">
        <v>39</v>
      </c>
      <c r="D26" s="1">
        <f t="shared" si="17"/>
        <v>57.232813631685424</v>
      </c>
      <c r="E26" s="2">
        <v>40</v>
      </c>
      <c r="F26" s="1">
        <f t="shared" si="5"/>
        <v>119044.25235390569</v>
      </c>
      <c r="G26" s="1">
        <f t="shared" si="6"/>
        <v>5952.212617695284</v>
      </c>
      <c r="H26" s="5">
        <f t="shared" si="0"/>
        <v>4761.770094156228</v>
      </c>
      <c r="I26" s="19">
        <f t="shared" si="1"/>
        <v>0.028999999999999998</v>
      </c>
      <c r="J26" s="5">
        <f t="shared" si="7"/>
        <v>603.1681859328869</v>
      </c>
      <c r="K26" s="5">
        <f t="shared" si="8"/>
        <v>22592.51367267494</v>
      </c>
      <c r="L26" s="5">
        <f t="shared" si="16"/>
        <v>-2976.106308847642</v>
      </c>
      <c r="M26" s="5">
        <f t="shared" si="9"/>
        <v>595.2212617695285</v>
      </c>
      <c r="N26" s="23">
        <f>SUM(L$3:L26)</f>
        <v>-36404.07682257901</v>
      </c>
      <c r="O26" s="23">
        <f>SUM(H$3:H26)</f>
        <v>58925.02931612641</v>
      </c>
      <c r="P26" s="23">
        <f>SUM(M$3:M26)</f>
        <v>7365.6286645158</v>
      </c>
      <c r="Q26" s="23">
        <f t="shared" si="2"/>
        <v>29886.581158063203</v>
      </c>
      <c r="R26" s="23">
        <f t="shared" si="10"/>
        <v>22592.51367267494</v>
      </c>
      <c r="S26" s="23">
        <f t="shared" si="11"/>
        <v>15846.119708398473</v>
      </c>
      <c r="T26" s="22">
        <f t="shared" si="12"/>
        <v>0.01</v>
      </c>
      <c r="U26" s="21">
        <f t="shared" si="13"/>
        <v>145.1057147015784</v>
      </c>
      <c r="V26" s="37">
        <f t="shared" si="14"/>
        <v>15846.119708398473</v>
      </c>
      <c r="W26" s="15">
        <v>1953</v>
      </c>
      <c r="X26" s="16">
        <v>-0.0099</v>
      </c>
      <c r="Y26" s="35">
        <v>0.008</v>
      </c>
      <c r="Z26" s="18"/>
    </row>
    <row r="27" spans="2:26" ht="14.25">
      <c r="B27" s="8">
        <f t="shared" si="3"/>
        <v>2035</v>
      </c>
      <c r="C27" s="8">
        <v>40</v>
      </c>
      <c r="D27" s="1">
        <f t="shared" si="17"/>
        <v>57.69067614073891</v>
      </c>
      <c r="E27" s="2">
        <v>40</v>
      </c>
      <c r="F27" s="1">
        <f t="shared" si="5"/>
        <v>119996.60637273693</v>
      </c>
      <c r="G27" s="1">
        <f t="shared" si="6"/>
        <v>5999.830318636847</v>
      </c>
      <c r="H27" s="5">
        <f t="shared" si="0"/>
        <v>4799.8642549094775</v>
      </c>
      <c r="I27" s="19">
        <f t="shared" si="1"/>
        <v>0.018000000000000002</v>
      </c>
      <c r="J27" s="5">
        <f t="shared" si="7"/>
        <v>406.665246108149</v>
      </c>
      <c r="K27" s="5">
        <f t="shared" si="8"/>
        <v>24199.14498251046</v>
      </c>
      <c r="L27" s="5">
        <f t="shared" si="16"/>
        <v>-2999.9151593184233</v>
      </c>
      <c r="M27" s="5">
        <f t="shared" si="9"/>
        <v>599.9830318636847</v>
      </c>
      <c r="N27" s="23">
        <f>SUM(L$3:L27)</f>
        <v>-39403.99198189743</v>
      </c>
      <c r="O27" s="23">
        <f>SUM(H$3:H27)</f>
        <v>63724.89357103589</v>
      </c>
      <c r="P27" s="23">
        <f>SUM(M$3:M27)</f>
        <v>7965.611696379485</v>
      </c>
      <c r="Q27" s="23">
        <f t="shared" si="2"/>
        <v>32286.513285517947</v>
      </c>
      <c r="R27" s="23">
        <f t="shared" si="10"/>
        <v>24199.14498251046</v>
      </c>
      <c r="S27" s="23">
        <f t="shared" si="11"/>
        <v>17204.546969209827</v>
      </c>
      <c r="T27" s="22">
        <f t="shared" si="12"/>
        <v>0.01</v>
      </c>
      <c r="U27" s="21">
        <f t="shared" si="13"/>
        <v>158.46119708398473</v>
      </c>
      <c r="V27" s="37">
        <f t="shared" si="14"/>
        <v>17204.546969209827</v>
      </c>
      <c r="W27" s="15">
        <v>1954</v>
      </c>
      <c r="X27" s="16">
        <v>0.5262</v>
      </c>
      <c r="Y27" s="35">
        <v>0.006999999999999999</v>
      </c>
      <c r="Z27" s="18"/>
    </row>
    <row r="28" spans="2:26" ht="14.25">
      <c r="B28" s="8">
        <f t="shared" si="3"/>
        <v>2036</v>
      </c>
      <c r="C28" s="8">
        <f aca="true" t="shared" si="19" ref="C28:C59">C27+1</f>
        <v>41</v>
      </c>
      <c r="D28" s="1">
        <f t="shared" si="17"/>
        <v>58.094510873724076</v>
      </c>
      <c r="E28" s="2">
        <v>40</v>
      </c>
      <c r="F28" s="1">
        <f t="shared" si="5"/>
        <v>120836.58261734607</v>
      </c>
      <c r="G28" s="1">
        <f t="shared" si="6"/>
        <v>6041.829130867303</v>
      </c>
      <c r="H28" s="5">
        <f t="shared" si="0"/>
        <v>4833.4633046938425</v>
      </c>
      <c r="I28" s="19">
        <f t="shared" si="1"/>
        <v>0.017</v>
      </c>
      <c r="J28" s="5">
        <f t="shared" si="7"/>
        <v>411.3854647026779</v>
      </c>
      <c r="K28" s="5">
        <f t="shared" si="8"/>
        <v>25818.8962733866</v>
      </c>
      <c r="L28" s="5">
        <f t="shared" si="16"/>
        <v>-3020.9145654336517</v>
      </c>
      <c r="M28" s="5">
        <f t="shared" si="9"/>
        <v>604.1829130867303</v>
      </c>
      <c r="N28" s="23">
        <f>SUM(L$3:L28)</f>
        <v>-42424.906547331084</v>
      </c>
      <c r="O28" s="23">
        <f>SUM(H$3:H28)</f>
        <v>68558.35687572973</v>
      </c>
      <c r="P28" s="23">
        <f>SUM(M$3:M28)</f>
        <v>8569.794609466215</v>
      </c>
      <c r="Q28" s="23">
        <f t="shared" si="2"/>
        <v>34703.24493786486</v>
      </c>
      <c r="R28" s="23">
        <f t="shared" si="10"/>
        <v>25818.8962733866</v>
      </c>
      <c r="S28" s="23">
        <f t="shared" si="11"/>
        <v>18584.958265075384</v>
      </c>
      <c r="T28" s="22">
        <f t="shared" si="12"/>
        <v>0.01</v>
      </c>
      <c r="U28" s="21">
        <f t="shared" si="13"/>
        <v>172.04546969209827</v>
      </c>
      <c r="V28" s="37">
        <f t="shared" si="14"/>
        <v>18584.958265075384</v>
      </c>
      <c r="W28" s="15">
        <v>1955</v>
      </c>
      <c r="X28" s="16">
        <v>0.3156</v>
      </c>
      <c r="Y28" s="35">
        <v>-0.004</v>
      </c>
      <c r="Z28" s="18"/>
    </row>
    <row r="29" spans="2:26" ht="14.25">
      <c r="B29" s="8">
        <f t="shared" si="3"/>
        <v>2037</v>
      </c>
      <c r="C29" s="8">
        <f t="shared" si="19"/>
        <v>42</v>
      </c>
      <c r="D29" s="1">
        <f t="shared" si="17"/>
        <v>57.86213283022918</v>
      </c>
      <c r="E29" s="2">
        <v>40</v>
      </c>
      <c r="F29" s="1">
        <f t="shared" si="5"/>
        <v>120353.2362868767</v>
      </c>
      <c r="G29" s="1">
        <f t="shared" si="6"/>
        <v>6017.661814343835</v>
      </c>
      <c r="H29" s="5">
        <f t="shared" si="0"/>
        <v>4814.129451475069</v>
      </c>
      <c r="I29" s="19">
        <f t="shared" si="1"/>
        <v>0.006</v>
      </c>
      <c r="J29" s="5">
        <f t="shared" si="7"/>
        <v>154.9133776403196</v>
      </c>
      <c r="K29" s="5">
        <f t="shared" si="8"/>
        <v>27177.342013895686</v>
      </c>
      <c r="L29" s="5">
        <f t="shared" si="16"/>
        <v>-3008.8309071719177</v>
      </c>
      <c r="M29" s="5">
        <f t="shared" si="9"/>
        <v>601.7661814343835</v>
      </c>
      <c r="N29" s="23">
        <f>SUM(L$3:L29)</f>
        <v>-45433.737454503</v>
      </c>
      <c r="O29" s="23">
        <f>SUM(H$3:H29)</f>
        <v>73372.4863272048</v>
      </c>
      <c r="P29" s="23">
        <f>SUM(M$3:M29)</f>
        <v>9171.560790900598</v>
      </c>
      <c r="Q29" s="23">
        <f t="shared" si="2"/>
        <v>37110.30966360239</v>
      </c>
      <c r="R29" s="23">
        <f t="shared" si="10"/>
        <v>27177.342013895686</v>
      </c>
      <c r="S29" s="23">
        <f t="shared" si="11"/>
        <v>19974.340210594903</v>
      </c>
      <c r="T29" s="22">
        <f t="shared" si="12"/>
        <v>0.01</v>
      </c>
      <c r="U29" s="21">
        <f t="shared" si="13"/>
        <v>185.84958265075383</v>
      </c>
      <c r="V29" s="37">
        <f t="shared" si="14"/>
        <v>19974.340210594903</v>
      </c>
      <c r="W29" s="15">
        <v>1956</v>
      </c>
      <c r="X29" s="16">
        <v>0.0656</v>
      </c>
      <c r="Y29" s="35">
        <v>0.015</v>
      </c>
      <c r="Z29" s="18"/>
    </row>
    <row r="30" spans="2:26" ht="14.25">
      <c r="B30" s="8">
        <f t="shared" si="3"/>
        <v>2038</v>
      </c>
      <c r="C30" s="8">
        <f t="shared" si="19"/>
        <v>43</v>
      </c>
      <c r="D30" s="1">
        <f t="shared" si="17"/>
        <v>58.730064822682614</v>
      </c>
      <c r="E30" s="2">
        <v>40</v>
      </c>
      <c r="F30" s="1">
        <f t="shared" si="5"/>
        <v>122158.53483117984</v>
      </c>
      <c r="G30" s="1">
        <f t="shared" si="6"/>
        <v>6107.926741558993</v>
      </c>
      <c r="H30" s="5">
        <f t="shared" si="0"/>
        <v>4886.341393247195</v>
      </c>
      <c r="I30" s="19">
        <f t="shared" si="1"/>
        <v>0.025</v>
      </c>
      <c r="J30" s="5">
        <f t="shared" si="7"/>
        <v>679.4335503473922</v>
      </c>
      <c r="K30" s="5">
        <f t="shared" si="8"/>
        <v>29078.360912554876</v>
      </c>
      <c r="L30" s="5">
        <f t="shared" si="16"/>
        <v>-3053.9633707794965</v>
      </c>
      <c r="M30" s="5">
        <f t="shared" si="9"/>
        <v>610.7926741558992</v>
      </c>
      <c r="N30" s="23">
        <f>SUM(L$3:L30)</f>
        <v>-48487.7008252825</v>
      </c>
      <c r="O30" s="23">
        <f>SUM(H$3:H30)</f>
        <v>78258.82772045198</v>
      </c>
      <c r="P30" s="23">
        <f>SUM(M$3:M30)</f>
        <v>9782.353465056496</v>
      </c>
      <c r="Q30" s="23">
        <f t="shared" si="2"/>
        <v>39553.48036022598</v>
      </c>
      <c r="R30" s="23">
        <f t="shared" si="10"/>
        <v>29078.360912554876</v>
      </c>
      <c r="S30" s="23">
        <f t="shared" si="11"/>
        <v>21395.66896101265</v>
      </c>
      <c r="T30" s="22">
        <f t="shared" si="12"/>
        <v>0.01</v>
      </c>
      <c r="U30" s="21">
        <f t="shared" si="13"/>
        <v>199.74340210594903</v>
      </c>
      <c r="V30" s="37">
        <f t="shared" si="14"/>
        <v>21395.66896101265</v>
      </c>
      <c r="W30" s="15">
        <v>1957</v>
      </c>
      <c r="X30" s="16">
        <v>-0.1078</v>
      </c>
      <c r="Y30" s="35">
        <v>0.033</v>
      </c>
      <c r="Z30" s="18"/>
    </row>
    <row r="31" spans="2:26" ht="14.25">
      <c r="B31" s="8">
        <f t="shared" si="3"/>
        <v>2039</v>
      </c>
      <c r="C31" s="8">
        <f t="shared" si="19"/>
        <v>44</v>
      </c>
      <c r="D31" s="1">
        <f t="shared" si="17"/>
        <v>60.66815696183114</v>
      </c>
      <c r="E31" s="2">
        <v>40</v>
      </c>
      <c r="F31" s="1">
        <f t="shared" si="5"/>
        <v>126189.76648060877</v>
      </c>
      <c r="G31" s="1">
        <f t="shared" si="6"/>
        <v>6309.488324030439</v>
      </c>
      <c r="H31" s="5">
        <f t="shared" si="0"/>
        <v>5047.590659224352</v>
      </c>
      <c r="I31" s="19">
        <f t="shared" si="1"/>
        <v>0.043000000000000003</v>
      </c>
      <c r="J31" s="5">
        <f t="shared" si="7"/>
        <v>1250.3695192398598</v>
      </c>
      <c r="K31" s="5">
        <f t="shared" si="8"/>
        <v>31590.628096600823</v>
      </c>
      <c r="L31" s="5">
        <f t="shared" si="16"/>
        <v>-3154.7441620152194</v>
      </c>
      <c r="M31" s="5">
        <f t="shared" si="9"/>
        <v>630.9488324030439</v>
      </c>
      <c r="N31" s="23">
        <f>SUM(L$3:L31)</f>
        <v>-51642.44498729772</v>
      </c>
      <c r="O31" s="23">
        <f>SUM(H$3:H31)</f>
        <v>83306.41837967634</v>
      </c>
      <c r="P31" s="23">
        <f>SUM(M$3:M31)</f>
        <v>10413.30229745954</v>
      </c>
      <c r="Q31" s="23">
        <f t="shared" si="2"/>
        <v>42077.27568983816</v>
      </c>
      <c r="R31" s="23">
        <f t="shared" si="10"/>
        <v>31590.628096600823</v>
      </c>
      <c r="S31" s="23">
        <f t="shared" si="11"/>
        <v>22871.52331542886</v>
      </c>
      <c r="T31" s="22">
        <f t="shared" si="12"/>
        <v>0.01</v>
      </c>
      <c r="U31" s="21">
        <f t="shared" si="13"/>
        <v>213.9566896101265</v>
      </c>
      <c r="V31" s="37">
        <f t="shared" si="14"/>
        <v>22871.52331542886</v>
      </c>
      <c r="W31" s="15">
        <v>1958</v>
      </c>
      <c r="X31" s="16">
        <v>0.4336</v>
      </c>
      <c r="Y31" s="35">
        <v>0.027999999999999997</v>
      </c>
      <c r="Z31" s="18"/>
    </row>
    <row r="32" spans="2:26" ht="14.25">
      <c r="B32" s="8">
        <f t="shared" si="3"/>
        <v>2040</v>
      </c>
      <c r="C32" s="8">
        <f t="shared" si="19"/>
        <v>45</v>
      </c>
      <c r="D32" s="1">
        <f t="shared" si="17"/>
        <v>62.36686535676241</v>
      </c>
      <c r="E32" s="2">
        <v>40</v>
      </c>
      <c r="F32" s="1">
        <f t="shared" si="5"/>
        <v>129723.07994206581</v>
      </c>
      <c r="G32" s="1">
        <f t="shared" si="6"/>
        <v>6486.153997103291</v>
      </c>
      <c r="H32" s="5">
        <f t="shared" si="0"/>
        <v>5188.923197682633</v>
      </c>
      <c r="I32" s="19">
        <f t="shared" si="1"/>
        <v>0.038</v>
      </c>
      <c r="J32" s="5">
        <f t="shared" si="7"/>
        <v>1200.4438676708312</v>
      </c>
      <c r="K32" s="5">
        <f t="shared" si="8"/>
        <v>34088.30276369231</v>
      </c>
      <c r="L32" s="5">
        <f t="shared" si="16"/>
        <v>-3243.0769985516454</v>
      </c>
      <c r="M32" s="5">
        <f t="shared" si="9"/>
        <v>648.6153997103291</v>
      </c>
      <c r="N32" s="23">
        <f>SUM(L$3:L32)</f>
        <v>-54885.521985849366</v>
      </c>
      <c r="O32" s="23">
        <f>SUM(H$3:H32)</f>
        <v>88495.34157735897</v>
      </c>
      <c r="P32" s="23">
        <f>SUM(M$3:M32)</f>
        <v>11061.917697169869</v>
      </c>
      <c r="Q32" s="23">
        <f t="shared" si="2"/>
        <v>44671.73728867947</v>
      </c>
      <c r="R32" s="23">
        <f t="shared" si="10"/>
        <v>34088.30276369231</v>
      </c>
      <c r="S32" s="23">
        <f t="shared" si="11"/>
        <v>24397.469348003808</v>
      </c>
      <c r="T32" s="22">
        <f t="shared" si="12"/>
        <v>0.01</v>
      </c>
      <c r="U32" s="21">
        <f t="shared" si="13"/>
        <v>228.71523315428863</v>
      </c>
      <c r="V32" s="37">
        <f t="shared" si="14"/>
        <v>24397.469348003808</v>
      </c>
      <c r="W32" s="15">
        <v>1959</v>
      </c>
      <c r="X32" s="16">
        <v>0.1196</v>
      </c>
      <c r="Y32" s="35">
        <v>0.006999999999999999</v>
      </c>
      <c r="Z32" s="18"/>
    </row>
    <row r="33" spans="2:26" ht="14.25">
      <c r="B33" s="8">
        <f t="shared" si="3"/>
        <v>2041</v>
      </c>
      <c r="C33" s="8">
        <f t="shared" si="19"/>
        <v>46</v>
      </c>
      <c r="D33" s="1">
        <f t="shared" si="17"/>
        <v>62.80343341425974</v>
      </c>
      <c r="E33" s="2">
        <v>40</v>
      </c>
      <c r="F33" s="1">
        <f t="shared" si="5"/>
        <v>130631.14150166027</v>
      </c>
      <c r="G33" s="1">
        <f t="shared" si="6"/>
        <v>6531.557075083014</v>
      </c>
      <c r="H33" s="5">
        <f t="shared" si="0"/>
        <v>5225.245660066412</v>
      </c>
      <c r="I33" s="19">
        <f t="shared" si="1"/>
        <v>0.017</v>
      </c>
      <c r="J33" s="5">
        <f t="shared" si="7"/>
        <v>579.5011469827692</v>
      </c>
      <c r="K33" s="5">
        <f t="shared" si="8"/>
        <v>35974.11532569167</v>
      </c>
      <c r="L33" s="5">
        <f t="shared" si="16"/>
        <v>-3265.778537541507</v>
      </c>
      <c r="M33" s="5">
        <f t="shared" si="9"/>
        <v>653.1557075083014</v>
      </c>
      <c r="N33" s="23">
        <f>SUM(L$3:L33)</f>
        <v>-58151.30052339087</v>
      </c>
      <c r="O33" s="23">
        <f>SUM(H$3:H33)</f>
        <v>93720.58723742538</v>
      </c>
      <c r="P33" s="23">
        <f>SUM(M$3:M33)</f>
        <v>11715.07340467817</v>
      </c>
      <c r="Q33" s="23">
        <f t="shared" si="2"/>
        <v>47284.360118712684</v>
      </c>
      <c r="R33" s="23">
        <f t="shared" si="10"/>
        <v>35974.11532569167</v>
      </c>
      <c r="S33" s="23">
        <f t="shared" si="11"/>
        <v>25947.75545650045</v>
      </c>
      <c r="T33" s="22">
        <f t="shared" si="12"/>
        <v>0.01</v>
      </c>
      <c r="U33" s="21">
        <f t="shared" si="13"/>
        <v>243.97469348003807</v>
      </c>
      <c r="V33" s="37">
        <f t="shared" si="14"/>
        <v>25947.75545650045</v>
      </c>
      <c r="W33" s="15">
        <v>1960</v>
      </c>
      <c r="X33" s="16">
        <v>0.0047</v>
      </c>
      <c r="Y33" s="35">
        <v>0.017</v>
      </c>
      <c r="Z33" s="18"/>
    </row>
    <row r="34" spans="2:26" ht="14.25">
      <c r="B34" s="8">
        <f t="shared" si="3"/>
        <v>2042</v>
      </c>
      <c r="C34" s="8">
        <f t="shared" si="19"/>
        <v>47</v>
      </c>
      <c r="D34" s="1">
        <f t="shared" si="17"/>
        <v>63.87109178230215</v>
      </c>
      <c r="E34" s="2">
        <v>40</v>
      </c>
      <c r="F34" s="1">
        <f t="shared" si="5"/>
        <v>132851.87090718848</v>
      </c>
      <c r="G34" s="1">
        <f t="shared" si="6"/>
        <v>6642.593545359425</v>
      </c>
      <c r="H34" s="5">
        <f t="shared" si="0"/>
        <v>5314.07483628754</v>
      </c>
      <c r="I34" s="19">
        <f t="shared" si="1"/>
        <v>0.027000000000000003</v>
      </c>
      <c r="J34" s="5">
        <f t="shared" si="7"/>
        <v>971.3011137936753</v>
      </c>
      <c r="K34" s="5">
        <f t="shared" si="8"/>
        <v>38273.93514855724</v>
      </c>
      <c r="L34" s="5">
        <f t="shared" si="16"/>
        <v>-3321.2967726797124</v>
      </c>
      <c r="M34" s="5">
        <f t="shared" si="9"/>
        <v>664.2593545359424</v>
      </c>
      <c r="N34" s="23">
        <f>SUM(L$3:L34)</f>
        <v>-61472.597296070584</v>
      </c>
      <c r="O34" s="23">
        <f>SUM(H$3:H34)</f>
        <v>99034.66207371293</v>
      </c>
      <c r="P34" s="23">
        <f>SUM(M$3:M34)</f>
        <v>12379.332759214114</v>
      </c>
      <c r="Q34" s="23">
        <f t="shared" si="2"/>
        <v>49941.39753685646</v>
      </c>
      <c r="R34" s="23">
        <f t="shared" si="10"/>
        <v>38273.93514855724</v>
      </c>
      <c r="S34" s="23">
        <f t="shared" si="11"/>
        <v>27535.75172013734</v>
      </c>
      <c r="T34" s="22">
        <f t="shared" si="12"/>
        <v>0.01</v>
      </c>
      <c r="U34" s="21">
        <f t="shared" si="13"/>
        <v>259.4775545650045</v>
      </c>
      <c r="V34" s="37">
        <f t="shared" si="14"/>
        <v>27535.75172013734</v>
      </c>
      <c r="W34" s="15">
        <v>1961</v>
      </c>
      <c r="X34" s="16">
        <v>0.2689</v>
      </c>
      <c r="Y34" s="35">
        <v>0.01</v>
      </c>
      <c r="Z34" s="18"/>
    </row>
    <row r="35" spans="2:26" ht="14.25">
      <c r="B35" s="8">
        <f t="shared" si="3"/>
        <v>2043</v>
      </c>
      <c r="C35" s="8">
        <f t="shared" si="19"/>
        <v>48</v>
      </c>
      <c r="D35" s="1">
        <f t="shared" si="17"/>
        <v>64.50980270012518</v>
      </c>
      <c r="E35" s="2">
        <v>40</v>
      </c>
      <c r="F35" s="1">
        <f t="shared" si="5"/>
        <v>134180.38961626036</v>
      </c>
      <c r="G35" s="1">
        <f t="shared" si="6"/>
        <v>6709.019480813018</v>
      </c>
      <c r="H35" s="5">
        <f aca="true" t="shared" si="20" ref="H35:H66">G35*0.8</f>
        <v>5367.215584650415</v>
      </c>
      <c r="I35" s="19">
        <f aca="true" t="shared" si="21" ref="I35:I66">Y34+0.01</f>
        <v>0.02</v>
      </c>
      <c r="J35" s="5">
        <f t="shared" si="7"/>
        <v>765.4787029711448</v>
      </c>
      <c r="K35" s="5">
        <f t="shared" si="8"/>
        <v>40381.217747690986</v>
      </c>
      <c r="L35" s="5">
        <f t="shared" si="16"/>
        <v>-3354.509740406509</v>
      </c>
      <c r="M35" s="5">
        <f t="shared" si="9"/>
        <v>670.9019480813018</v>
      </c>
      <c r="N35" s="23">
        <f>SUM(L$3:L35)</f>
        <v>-64827.10703647709</v>
      </c>
      <c r="O35" s="23">
        <f>SUM(H$3:H35)</f>
        <v>104401.87765836334</v>
      </c>
      <c r="P35" s="23">
        <f>SUM(M$3:M35)</f>
        <v>13050.234707295416</v>
      </c>
      <c r="Q35" s="23">
        <f aca="true" t="shared" si="22" ref="Q35:Q66">N35+O35+P35</f>
        <v>52625.005329181666</v>
      </c>
      <c r="R35" s="23">
        <f t="shared" si="10"/>
        <v>40381.217747690986</v>
      </c>
      <c r="S35" s="23">
        <f t="shared" si="11"/>
        <v>29152.91313350132</v>
      </c>
      <c r="T35" s="22">
        <f t="shared" si="12"/>
        <v>0.01</v>
      </c>
      <c r="U35" s="21">
        <f t="shared" si="13"/>
        <v>275.3575172013734</v>
      </c>
      <c r="V35" s="37">
        <f t="shared" si="14"/>
        <v>29152.91313350132</v>
      </c>
      <c r="W35" s="15">
        <v>1962</v>
      </c>
      <c r="X35" s="16">
        <v>-0.0873</v>
      </c>
      <c r="Y35" s="35">
        <v>0.01</v>
      </c>
      <c r="Z35" s="18"/>
    </row>
    <row r="36" spans="2:26" ht="14.25">
      <c r="B36" s="8">
        <f aca="true" t="shared" si="23" ref="B36:B67">B35+1</f>
        <v>2044</v>
      </c>
      <c r="C36" s="8">
        <f t="shared" si="19"/>
        <v>49</v>
      </c>
      <c r="D36" s="1">
        <f t="shared" si="17"/>
        <v>65.15490072712643</v>
      </c>
      <c r="E36" s="2">
        <v>40</v>
      </c>
      <c r="F36" s="1">
        <f t="shared" si="5"/>
        <v>135522.193512423</v>
      </c>
      <c r="G36" s="1">
        <f t="shared" si="6"/>
        <v>6776.10967562115</v>
      </c>
      <c r="H36" s="5">
        <f t="shared" si="20"/>
        <v>5420.887740496921</v>
      </c>
      <c r="I36" s="19">
        <f t="shared" si="21"/>
        <v>0.02</v>
      </c>
      <c r="J36" s="5">
        <f t="shared" si="7"/>
        <v>807.6243549538198</v>
      </c>
      <c r="K36" s="5">
        <f t="shared" si="8"/>
        <v>42544.06403776903</v>
      </c>
      <c r="L36" s="5">
        <f t="shared" si="16"/>
        <v>-3388.054837810575</v>
      </c>
      <c r="M36" s="5">
        <f t="shared" si="9"/>
        <v>677.610967562115</v>
      </c>
      <c r="N36" s="23">
        <f>SUM(L$3:L36)</f>
        <v>-68215.16187428767</v>
      </c>
      <c r="O36" s="23">
        <f>SUM(H$3:H36)</f>
        <v>109822.76539886027</v>
      </c>
      <c r="P36" s="23">
        <f>SUM(M$3:M36)</f>
        <v>13727.845674857532</v>
      </c>
      <c r="Q36" s="23">
        <f t="shared" si="22"/>
        <v>55335.44919943013</v>
      </c>
      <c r="R36" s="23">
        <f t="shared" si="10"/>
        <v>42544.06403776903</v>
      </c>
      <c r="S36" s="23">
        <f t="shared" si="11"/>
        <v>30799.664199960564</v>
      </c>
      <c r="T36" s="22">
        <f t="shared" si="12"/>
        <v>0.01</v>
      </c>
      <c r="U36" s="21">
        <f t="shared" si="13"/>
        <v>291.5291313350132</v>
      </c>
      <c r="V36" s="37">
        <f t="shared" si="14"/>
        <v>30799.66419996056</v>
      </c>
      <c r="W36" s="15">
        <v>1963</v>
      </c>
      <c r="X36" s="16">
        <v>0.228</v>
      </c>
      <c r="Y36" s="35">
        <v>0.013000000000000001</v>
      </c>
      <c r="Z36" s="18"/>
    </row>
    <row r="37" spans="2:26" ht="14.25">
      <c r="B37" s="8">
        <f t="shared" si="23"/>
        <v>2045</v>
      </c>
      <c r="C37" s="8">
        <f t="shared" si="19"/>
        <v>50</v>
      </c>
      <c r="D37" s="1">
        <f t="shared" si="17"/>
        <v>66.00191443657907</v>
      </c>
      <c r="E37" s="2">
        <v>40</v>
      </c>
      <c r="F37" s="1">
        <f t="shared" si="5"/>
        <v>137283.98202808446</v>
      </c>
      <c r="G37" s="1">
        <f t="shared" si="6"/>
        <v>6864.199101404223</v>
      </c>
      <c r="H37" s="5">
        <f t="shared" si="20"/>
        <v>5491.359281123379</v>
      </c>
      <c r="I37" s="19">
        <f t="shared" si="21"/>
        <v>0.023</v>
      </c>
      <c r="J37" s="5">
        <f t="shared" si="7"/>
        <v>978.5134728686877</v>
      </c>
      <c r="K37" s="5">
        <f t="shared" si="8"/>
        <v>44895.41733091856</v>
      </c>
      <c r="L37" s="5">
        <f t="shared" si="16"/>
        <v>-3432.0995507021116</v>
      </c>
      <c r="M37" s="5">
        <f t="shared" si="9"/>
        <v>686.4199101404223</v>
      </c>
      <c r="N37" s="23">
        <f>SUM(L$3:L37)</f>
        <v>-71647.26142498979</v>
      </c>
      <c r="O37" s="23">
        <f>SUM(H$3:H37)</f>
        <v>115314.12467998365</v>
      </c>
      <c r="P37" s="23">
        <f>SUM(M$3:M37)</f>
        <v>14414.265584997955</v>
      </c>
      <c r="Q37" s="23">
        <f t="shared" si="22"/>
        <v>58081.12883999182</v>
      </c>
      <c r="R37" s="23">
        <f t="shared" si="10"/>
        <v>44895.41733091856</v>
      </c>
      <c r="S37" s="23">
        <f t="shared" si="11"/>
        <v>32480.500662241007</v>
      </c>
      <c r="T37" s="22">
        <f t="shared" si="12"/>
        <v>0.01</v>
      </c>
      <c r="U37" s="21">
        <f t="shared" si="13"/>
        <v>307.99664199960563</v>
      </c>
      <c r="V37" s="37">
        <f t="shared" si="14"/>
        <v>32480.500662241007</v>
      </c>
      <c r="W37" s="15">
        <v>1964</v>
      </c>
      <c r="X37" s="16">
        <v>0.1648</v>
      </c>
      <c r="Y37" s="35">
        <v>0.013000000000000001</v>
      </c>
      <c r="Z37" s="18"/>
    </row>
    <row r="38" spans="2:26" ht="14.25">
      <c r="B38" s="8">
        <f t="shared" si="23"/>
        <v>2046</v>
      </c>
      <c r="C38" s="8">
        <f t="shared" si="19"/>
        <v>51</v>
      </c>
      <c r="D38" s="1">
        <f t="shared" si="17"/>
        <v>66.8599393242546</v>
      </c>
      <c r="E38" s="2">
        <v>40</v>
      </c>
      <c r="F38" s="1">
        <f t="shared" si="5"/>
        <v>139068.67379444957</v>
      </c>
      <c r="G38" s="1">
        <f t="shared" si="6"/>
        <v>6953.433689722478</v>
      </c>
      <c r="H38" s="5">
        <f t="shared" si="20"/>
        <v>5562.746951777983</v>
      </c>
      <c r="I38" s="19">
        <f t="shared" si="21"/>
        <v>0.023</v>
      </c>
      <c r="J38" s="5">
        <f t="shared" si="7"/>
        <v>1032.5945986111267</v>
      </c>
      <c r="K38" s="5">
        <f t="shared" si="8"/>
        <v>47318.69866747418</v>
      </c>
      <c r="L38" s="5">
        <f t="shared" si="16"/>
        <v>-3476.716844861239</v>
      </c>
      <c r="M38" s="5">
        <f t="shared" si="9"/>
        <v>695.3433689722478</v>
      </c>
      <c r="N38" s="23">
        <f>SUM(L$3:L38)</f>
        <v>-75123.97826985102</v>
      </c>
      <c r="O38" s="23">
        <f>SUM(H$3:H38)</f>
        <v>120876.87163176163</v>
      </c>
      <c r="P38" s="23">
        <f>SUM(M$3:M38)</f>
        <v>15109.608953970202</v>
      </c>
      <c r="Q38" s="23">
        <f t="shared" si="22"/>
        <v>60862.50231588081</v>
      </c>
      <c r="R38" s="23">
        <f t="shared" si="10"/>
        <v>47318.69866747418</v>
      </c>
      <c r="S38" s="23">
        <f t="shared" si="11"/>
        <v>34195.99240680791</v>
      </c>
      <c r="T38" s="22">
        <f t="shared" si="12"/>
        <v>0.01</v>
      </c>
      <c r="U38" s="21">
        <f t="shared" si="13"/>
        <v>324.8050066224101</v>
      </c>
      <c r="V38" s="37">
        <f t="shared" si="14"/>
        <v>34195.99240680791</v>
      </c>
      <c r="W38" s="15">
        <v>1965</v>
      </c>
      <c r="X38" s="16">
        <v>0.1245</v>
      </c>
      <c r="Y38" s="35">
        <v>0.016</v>
      </c>
      <c r="Z38" s="18"/>
    </row>
    <row r="39" spans="2:26" ht="14.25">
      <c r="B39" s="8">
        <f t="shared" si="23"/>
        <v>2047</v>
      </c>
      <c r="C39" s="8">
        <f t="shared" si="19"/>
        <v>52</v>
      </c>
      <c r="D39" s="1">
        <f t="shared" si="17"/>
        <v>67.92969835344267</v>
      </c>
      <c r="E39" s="2">
        <v>40</v>
      </c>
      <c r="F39" s="1">
        <f t="shared" si="5"/>
        <v>141293.77257516078</v>
      </c>
      <c r="G39" s="1">
        <f t="shared" si="6"/>
        <v>7064.688628758039</v>
      </c>
      <c r="H39" s="5">
        <f t="shared" si="20"/>
        <v>5651.750903006432</v>
      </c>
      <c r="I39" s="19">
        <f t="shared" si="21"/>
        <v>0.026000000000000002</v>
      </c>
      <c r="J39" s="5">
        <f t="shared" si="7"/>
        <v>1230.2861653543287</v>
      </c>
      <c r="K39" s="5">
        <f t="shared" si="8"/>
        <v>49961.92255858012</v>
      </c>
      <c r="L39" s="5">
        <f t="shared" si="16"/>
        <v>-3532.3443143790196</v>
      </c>
      <c r="M39" s="5">
        <f t="shared" si="9"/>
        <v>706.4688628758039</v>
      </c>
      <c r="N39" s="23">
        <f>SUM(L$3:L39)</f>
        <v>-78656.32258423005</v>
      </c>
      <c r="O39" s="23">
        <f>SUM(H$3:H39)</f>
        <v>126528.62253476807</v>
      </c>
      <c r="P39" s="23">
        <f>SUM(M$3:M39)</f>
        <v>15816.077816846006</v>
      </c>
      <c r="Q39" s="23">
        <f t="shared" si="22"/>
        <v>63688.37776738404</v>
      </c>
      <c r="R39" s="23">
        <f t="shared" si="10"/>
        <v>49961.92255858012</v>
      </c>
      <c r="S39" s="23">
        <f t="shared" si="11"/>
        <v>35950.8900566276</v>
      </c>
      <c r="T39" s="22">
        <f t="shared" si="12"/>
        <v>0.01</v>
      </c>
      <c r="U39" s="21">
        <f t="shared" si="13"/>
        <v>341.95992406807915</v>
      </c>
      <c r="V39" s="37">
        <f t="shared" si="14"/>
        <v>35950.8900566276</v>
      </c>
      <c r="W39" s="15">
        <v>1966</v>
      </c>
      <c r="X39" s="16">
        <v>-0.1006</v>
      </c>
      <c r="Y39" s="35">
        <v>0.028999999999999998</v>
      </c>
      <c r="Z39" s="18"/>
    </row>
    <row r="40" spans="2:26" ht="14.25">
      <c r="B40" s="8">
        <f t="shared" si="23"/>
        <v>2048</v>
      </c>
      <c r="C40" s="8">
        <f t="shared" si="19"/>
        <v>53</v>
      </c>
      <c r="D40" s="1">
        <f t="shared" si="17"/>
        <v>69.8996596056925</v>
      </c>
      <c r="E40" s="2">
        <v>40</v>
      </c>
      <c r="F40" s="1">
        <f t="shared" si="5"/>
        <v>145391.2919798404</v>
      </c>
      <c r="G40" s="1">
        <f t="shared" si="6"/>
        <v>7269.56459899202</v>
      </c>
      <c r="H40" s="5">
        <f t="shared" si="20"/>
        <v>5815.6516791936165</v>
      </c>
      <c r="I40" s="19">
        <f t="shared" si="21"/>
        <v>0.039</v>
      </c>
      <c r="J40" s="5">
        <f t="shared" si="7"/>
        <v>1948.5149797846245</v>
      </c>
      <c r="K40" s="5">
        <f t="shared" si="8"/>
        <v>53364.35045816315</v>
      </c>
      <c r="L40" s="5">
        <f t="shared" si="16"/>
        <v>-3634.78229949601</v>
      </c>
      <c r="M40" s="5">
        <f t="shared" si="9"/>
        <v>726.9564598992021</v>
      </c>
      <c r="N40" s="23">
        <f>SUM(L$3:L40)</f>
        <v>-82291.10488372606</v>
      </c>
      <c r="O40" s="23">
        <f>SUM(H$3:H40)</f>
        <v>132344.2742139617</v>
      </c>
      <c r="P40" s="23">
        <f>SUM(M$3:M40)</f>
        <v>16543.03427674521</v>
      </c>
      <c r="Q40" s="23">
        <f t="shared" si="22"/>
        <v>66596.20360698085</v>
      </c>
      <c r="R40" s="23">
        <f t="shared" si="10"/>
        <v>53364.35045816315</v>
      </c>
      <c r="S40" s="23">
        <f t="shared" si="11"/>
        <v>37764.31187699227</v>
      </c>
      <c r="T40" s="22">
        <f t="shared" si="12"/>
        <v>0.01</v>
      </c>
      <c r="U40" s="21">
        <f t="shared" si="13"/>
        <v>359.508900566276</v>
      </c>
      <c r="V40" s="37">
        <f t="shared" si="14"/>
        <v>37764.31187699227</v>
      </c>
      <c r="W40" s="15">
        <v>1967</v>
      </c>
      <c r="X40" s="16">
        <v>0.2398</v>
      </c>
      <c r="Y40" s="35">
        <v>0.031</v>
      </c>
      <c r="Z40" s="18"/>
    </row>
    <row r="41" spans="2:26" ht="14.25">
      <c r="B41" s="8">
        <f t="shared" si="23"/>
        <v>2049</v>
      </c>
      <c r="C41" s="8">
        <f t="shared" si="19"/>
        <v>54</v>
      </c>
      <c r="D41" s="1">
        <f t="shared" si="17"/>
        <v>72.06654905346896</v>
      </c>
      <c r="E41" s="2">
        <v>40</v>
      </c>
      <c r="F41" s="1">
        <f t="shared" si="5"/>
        <v>149898.42203121545</v>
      </c>
      <c r="G41" s="1">
        <f t="shared" si="6"/>
        <v>7494.9211015607725</v>
      </c>
      <c r="H41" s="5">
        <f t="shared" si="20"/>
        <v>5995.936881248618</v>
      </c>
      <c r="I41" s="19">
        <f t="shared" si="21"/>
        <v>0.041</v>
      </c>
      <c r="J41" s="5">
        <f t="shared" si="7"/>
        <v>2187.9383687846894</v>
      </c>
      <c r="K41" s="5">
        <f t="shared" si="8"/>
        <v>57051.273047259994</v>
      </c>
      <c r="L41" s="5">
        <f t="shared" si="16"/>
        <v>-3747.4605507803863</v>
      </c>
      <c r="M41" s="5">
        <f t="shared" si="9"/>
        <v>749.4921101560773</v>
      </c>
      <c r="N41" s="23">
        <f>SUM(L$3:L41)</f>
        <v>-86038.56543450645</v>
      </c>
      <c r="O41" s="23">
        <f>SUM(H$3:H41)</f>
        <v>138340.2110952103</v>
      </c>
      <c r="P41" s="23">
        <f>SUM(M$3:M41)</f>
        <v>17292.526386901285</v>
      </c>
      <c r="Q41" s="23">
        <f t="shared" si="22"/>
        <v>69594.17204760514</v>
      </c>
      <c r="R41" s="23">
        <f t="shared" si="10"/>
        <v>57051.273047259994</v>
      </c>
      <c r="S41" s="23">
        <f t="shared" si="11"/>
        <v>39640.939216074345</v>
      </c>
      <c r="T41" s="22">
        <f t="shared" si="12"/>
        <v>0.01</v>
      </c>
      <c r="U41" s="21">
        <f t="shared" si="13"/>
        <v>377.64311876992275</v>
      </c>
      <c r="V41" s="37">
        <f t="shared" si="14"/>
        <v>39640.939216074345</v>
      </c>
      <c r="W41" s="15">
        <v>1968</v>
      </c>
      <c r="X41" s="16">
        <v>0.1106</v>
      </c>
      <c r="Y41" s="35">
        <v>0.042</v>
      </c>
      <c r="Z41" s="18"/>
    </row>
    <row r="42" spans="2:26" ht="14.25">
      <c r="B42" s="8">
        <f t="shared" si="23"/>
        <v>2050</v>
      </c>
      <c r="C42" s="8">
        <f t="shared" si="19"/>
        <v>55</v>
      </c>
      <c r="D42" s="1">
        <f t="shared" si="17"/>
        <v>75.09334411371466</v>
      </c>
      <c r="E42" s="2">
        <v>40</v>
      </c>
      <c r="F42" s="1">
        <f t="shared" si="5"/>
        <v>156194.1557565265</v>
      </c>
      <c r="G42" s="1">
        <f t="shared" si="6"/>
        <v>7809.707787826326</v>
      </c>
      <c r="H42" s="5">
        <f t="shared" si="20"/>
        <v>6247.7662302610615</v>
      </c>
      <c r="I42" s="19">
        <f t="shared" si="21"/>
        <v>0.052000000000000005</v>
      </c>
      <c r="J42" s="5">
        <f t="shared" si="7"/>
        <v>2966.66619845752</v>
      </c>
      <c r="K42" s="5">
        <f t="shared" si="8"/>
        <v>61579.88080328277</v>
      </c>
      <c r="L42" s="5">
        <f t="shared" si="16"/>
        <v>-3904.853893913163</v>
      </c>
      <c r="M42" s="5">
        <f t="shared" si="9"/>
        <v>780.9707787826326</v>
      </c>
      <c r="N42" s="23">
        <f>SUM(L$3:L42)</f>
        <v>-89943.41932841962</v>
      </c>
      <c r="O42" s="23">
        <f>SUM(H$3:H42)</f>
        <v>144587.97732547138</v>
      </c>
      <c r="P42" s="23">
        <f>SUM(M$3:M42)</f>
        <v>18073.49716568392</v>
      </c>
      <c r="Q42" s="23">
        <f t="shared" si="22"/>
        <v>72718.05516273568</v>
      </c>
      <c r="R42" s="23">
        <f t="shared" si="10"/>
        <v>61579.88080328277</v>
      </c>
      <c r="S42" s="23">
        <f t="shared" si="11"/>
        <v>41599.290165800354</v>
      </c>
      <c r="T42" s="22">
        <f t="shared" si="12"/>
        <v>0.01</v>
      </c>
      <c r="U42" s="21">
        <f t="shared" si="13"/>
        <v>396.40939216074344</v>
      </c>
      <c r="V42" s="37">
        <f t="shared" si="14"/>
        <v>41599.290165800354</v>
      </c>
      <c r="W42" s="15">
        <v>1969</v>
      </c>
      <c r="X42" s="16">
        <v>-0.085</v>
      </c>
      <c r="Y42" s="35">
        <v>0.055</v>
      </c>
      <c r="Z42" s="18"/>
    </row>
    <row r="43" spans="2:26" ht="14.25">
      <c r="B43" s="8">
        <f t="shared" si="23"/>
        <v>2051</v>
      </c>
      <c r="C43" s="8">
        <f t="shared" si="19"/>
        <v>56</v>
      </c>
      <c r="D43" s="1">
        <f t="shared" si="17"/>
        <v>79.22347803996897</v>
      </c>
      <c r="E43" s="2">
        <v>40</v>
      </c>
      <c r="F43" s="1">
        <f t="shared" si="5"/>
        <v>164784.83432313547</v>
      </c>
      <c r="G43" s="1">
        <f t="shared" si="6"/>
        <v>8239.241716156774</v>
      </c>
      <c r="H43" s="5">
        <f t="shared" si="20"/>
        <v>6591.3933729254195</v>
      </c>
      <c r="I43" s="19">
        <f t="shared" si="21"/>
        <v>0.065</v>
      </c>
      <c r="J43" s="5">
        <f t="shared" si="7"/>
        <v>4002.6922522133805</v>
      </c>
      <c r="K43" s="5">
        <f t="shared" si="8"/>
        <v>67230.42139872751</v>
      </c>
      <c r="L43" s="5">
        <f t="shared" si="16"/>
        <v>-4119.620858078387</v>
      </c>
      <c r="M43" s="5">
        <f t="shared" si="9"/>
        <v>823.9241716156773</v>
      </c>
      <c r="N43" s="23">
        <f>SUM(L$3:L43)</f>
        <v>-94063.04018649801</v>
      </c>
      <c r="O43" s="23">
        <f>SUM(H$3:H43)</f>
        <v>151179.3706983968</v>
      </c>
      <c r="P43" s="23">
        <f>SUM(M$3:M43)</f>
        <v>18897.421337299595</v>
      </c>
      <c r="Q43" s="23">
        <f t="shared" si="22"/>
        <v>76013.75184919836</v>
      </c>
      <c r="R43" s="23">
        <f t="shared" si="10"/>
        <v>67230.42139872751</v>
      </c>
      <c r="S43" s="23">
        <f t="shared" si="11"/>
        <v>43663.13141068971</v>
      </c>
      <c r="T43" s="22">
        <f t="shared" si="12"/>
        <v>0.01</v>
      </c>
      <c r="U43" s="21">
        <f t="shared" si="13"/>
        <v>415.9929016580036</v>
      </c>
      <c r="V43" s="37">
        <f t="shared" si="14"/>
        <v>43663.13141068971</v>
      </c>
      <c r="W43" s="15">
        <v>1970</v>
      </c>
      <c r="X43" s="16">
        <v>0.0401</v>
      </c>
      <c r="Y43" s="35">
        <v>0.057</v>
      </c>
      <c r="Z43" s="18"/>
    </row>
    <row r="44" spans="2:26" ht="14.25">
      <c r="B44" s="8">
        <f t="shared" si="23"/>
        <v>2052</v>
      </c>
      <c r="C44" s="8">
        <f t="shared" si="19"/>
        <v>57</v>
      </c>
      <c r="D44" s="1">
        <f t="shared" si="17"/>
        <v>83.73921628824719</v>
      </c>
      <c r="E44" s="2">
        <v>40</v>
      </c>
      <c r="F44" s="1">
        <f t="shared" si="5"/>
        <v>174177.56987955415</v>
      </c>
      <c r="G44" s="1">
        <f t="shared" si="6"/>
        <v>8708.878493977709</v>
      </c>
      <c r="H44" s="5">
        <f t="shared" si="20"/>
        <v>6967.102795182167</v>
      </c>
      <c r="I44" s="19">
        <f t="shared" si="21"/>
        <v>0.067</v>
      </c>
      <c r="J44" s="5">
        <f t="shared" si="7"/>
        <v>4504.438233714744</v>
      </c>
      <c r="K44" s="5">
        <f t="shared" si="8"/>
        <v>73476.6353312378</v>
      </c>
      <c r="L44" s="5">
        <f t="shared" si="16"/>
        <v>-4354.439246988854</v>
      </c>
      <c r="M44" s="5">
        <f t="shared" si="9"/>
        <v>870.8878493977708</v>
      </c>
      <c r="N44" s="23">
        <f>SUM(L$3:L44)</f>
        <v>-98417.47943348686</v>
      </c>
      <c r="O44" s="23">
        <f>SUM(H$3:H44)</f>
        <v>158146.47349357896</v>
      </c>
      <c r="P44" s="23">
        <f>SUM(M$3:M44)</f>
        <v>19768.309186697366</v>
      </c>
      <c r="Q44" s="23">
        <f t="shared" si="22"/>
        <v>79497.30324678947</v>
      </c>
      <c r="R44" s="23">
        <f t="shared" si="10"/>
        <v>73476.6353312378</v>
      </c>
      <c r="S44" s="23">
        <f t="shared" si="11"/>
        <v>45841.53842359215</v>
      </c>
      <c r="T44" s="22">
        <f t="shared" si="12"/>
        <v>0.01</v>
      </c>
      <c r="U44" s="21">
        <f t="shared" si="13"/>
        <v>436.63131410689715</v>
      </c>
      <c r="V44" s="37">
        <f t="shared" si="14"/>
        <v>45841.53842359215</v>
      </c>
      <c r="W44" s="15">
        <v>1971</v>
      </c>
      <c r="X44" s="16">
        <v>0.1431</v>
      </c>
      <c r="Y44" s="35">
        <v>0.044000000000000004</v>
      </c>
      <c r="Z44" s="18"/>
    </row>
    <row r="45" spans="2:26" ht="14.25">
      <c r="B45" s="8">
        <f t="shared" si="23"/>
        <v>2053</v>
      </c>
      <c r="C45" s="8">
        <f t="shared" si="19"/>
        <v>58</v>
      </c>
      <c r="D45" s="1">
        <f t="shared" si="17"/>
        <v>87.42374180493007</v>
      </c>
      <c r="E45" s="2">
        <v>40</v>
      </c>
      <c r="F45" s="1">
        <f t="shared" si="5"/>
        <v>181841.38295425454</v>
      </c>
      <c r="G45" s="1">
        <f t="shared" si="6"/>
        <v>9092.069147712727</v>
      </c>
      <c r="H45" s="5">
        <f t="shared" si="20"/>
        <v>7273.655318170182</v>
      </c>
      <c r="I45" s="19">
        <f t="shared" si="21"/>
        <v>0.054000000000000006</v>
      </c>
      <c r="J45" s="5">
        <f t="shared" si="7"/>
        <v>3967.738307886842</v>
      </c>
      <c r="K45" s="5">
        <f t="shared" si="8"/>
        <v>79262.7874686672</v>
      </c>
      <c r="L45" s="5">
        <f t="shared" si="16"/>
        <v>-4546.034573856364</v>
      </c>
      <c r="M45" s="5">
        <f t="shared" si="9"/>
        <v>909.2069147712727</v>
      </c>
      <c r="N45" s="23">
        <f>SUM(L$3:L45)</f>
        <v>-102963.51400734323</v>
      </c>
      <c r="O45" s="23">
        <f>SUM(H$3:H45)</f>
        <v>165420.12881174913</v>
      </c>
      <c r="P45" s="23">
        <f>SUM(M$3:M45)</f>
        <v>20677.51610146864</v>
      </c>
      <c r="Q45" s="23">
        <f t="shared" si="22"/>
        <v>83134.13090587454</v>
      </c>
      <c r="R45" s="23">
        <f t="shared" si="10"/>
        <v>79262.7874686672</v>
      </c>
      <c r="S45" s="23">
        <f t="shared" si="11"/>
        <v>48118.36763737062</v>
      </c>
      <c r="T45" s="22">
        <f t="shared" si="12"/>
        <v>0.01</v>
      </c>
      <c r="U45" s="21">
        <f t="shared" si="13"/>
        <v>458.4153842359215</v>
      </c>
      <c r="V45" s="37">
        <f t="shared" si="14"/>
        <v>48118.36763737062</v>
      </c>
      <c r="W45" s="15">
        <v>1972</v>
      </c>
      <c r="X45" s="16">
        <v>0.1898</v>
      </c>
      <c r="Y45" s="35">
        <v>0.032</v>
      </c>
      <c r="Z45" s="18"/>
    </row>
    <row r="46" spans="2:26" ht="14.25">
      <c r="B46" s="8">
        <f t="shared" si="23"/>
        <v>2054</v>
      </c>
      <c r="C46" s="8">
        <f t="shared" si="19"/>
        <v>59</v>
      </c>
      <c r="D46" s="1">
        <f t="shared" si="17"/>
        <v>90.22130154268784</v>
      </c>
      <c r="E46" s="2">
        <v>40</v>
      </c>
      <c r="F46" s="1">
        <f t="shared" si="5"/>
        <v>187660.3072087907</v>
      </c>
      <c r="G46" s="1">
        <f t="shared" si="6"/>
        <v>9383.015360439536</v>
      </c>
      <c r="H46" s="5">
        <f t="shared" si="20"/>
        <v>7506.412288351629</v>
      </c>
      <c r="I46" s="19">
        <f t="shared" si="21"/>
        <v>0.042</v>
      </c>
      <c r="J46" s="5">
        <f t="shared" si="7"/>
        <v>3329.0370736840227</v>
      </c>
      <c r="K46" s="5">
        <f t="shared" si="8"/>
        <v>84468.42761443913</v>
      </c>
      <c r="L46" s="5">
        <f t="shared" si="16"/>
        <v>-4691.507680219768</v>
      </c>
      <c r="M46" s="5">
        <f t="shared" si="9"/>
        <v>938.3015360439535</v>
      </c>
      <c r="N46" s="23">
        <f>SUM(L$3:L46)</f>
        <v>-107655.021687563</v>
      </c>
      <c r="O46" s="23">
        <f>SUM(H$3:H46)</f>
        <v>172926.54110010076</v>
      </c>
      <c r="P46" s="23">
        <f>SUM(M$3:M46)</f>
        <v>21615.81763751259</v>
      </c>
      <c r="Q46" s="23">
        <f t="shared" si="22"/>
        <v>86887.33705005035</v>
      </c>
      <c r="R46" s="23">
        <f t="shared" si="10"/>
        <v>84468.42761443913</v>
      </c>
      <c r="S46" s="23">
        <f t="shared" si="11"/>
        <v>50476.15438583223</v>
      </c>
      <c r="T46" s="22">
        <f t="shared" si="12"/>
        <v>0.01</v>
      </c>
      <c r="U46" s="21">
        <f t="shared" si="13"/>
        <v>481.1836763737062</v>
      </c>
      <c r="V46" s="37">
        <f t="shared" si="14"/>
        <v>50476.15438583223</v>
      </c>
      <c r="W46" s="15">
        <v>1973</v>
      </c>
      <c r="X46" s="16">
        <v>-0.1466</v>
      </c>
      <c r="Y46" s="35">
        <v>0.062</v>
      </c>
      <c r="Z46" s="18"/>
    </row>
    <row r="47" spans="2:26" ht="14.25">
      <c r="B47" s="8">
        <f t="shared" si="23"/>
        <v>2055</v>
      </c>
      <c r="C47" s="8">
        <f t="shared" si="19"/>
        <v>60</v>
      </c>
      <c r="D47" s="1">
        <f t="shared" si="17"/>
        <v>95.81502223833449</v>
      </c>
      <c r="E47" s="2">
        <v>40</v>
      </c>
      <c r="F47" s="1">
        <f t="shared" si="5"/>
        <v>199295.24625573575</v>
      </c>
      <c r="G47" s="1">
        <f t="shared" si="6"/>
        <v>9964.762312786788</v>
      </c>
      <c r="H47" s="5">
        <f t="shared" si="20"/>
        <v>7971.809850229431</v>
      </c>
      <c r="I47" s="19">
        <f t="shared" si="21"/>
        <v>0.072</v>
      </c>
      <c r="J47" s="5">
        <f t="shared" si="7"/>
        <v>6081.726788239617</v>
      </c>
      <c r="K47" s="5">
        <f t="shared" si="8"/>
        <v>92543.1068652361</v>
      </c>
      <c r="L47" s="5">
        <f t="shared" si="16"/>
        <v>-4982.381156393394</v>
      </c>
      <c r="M47" s="5">
        <f t="shared" si="9"/>
        <v>996.4762312786788</v>
      </c>
      <c r="N47" s="23">
        <f>SUM(L$3:L47)</f>
        <v>-112637.4028439564</v>
      </c>
      <c r="O47" s="23">
        <f>SUM(H$3:H47)</f>
        <v>180898.3509503302</v>
      </c>
      <c r="P47" s="23">
        <f>SUM(M$3:M47)</f>
        <v>22612.29386879127</v>
      </c>
      <c r="Q47" s="23">
        <f t="shared" si="22"/>
        <v>90873.24197516507</v>
      </c>
      <c r="R47" s="23">
        <f t="shared" si="10"/>
        <v>92543.1068652361</v>
      </c>
      <c r="S47" s="23">
        <f t="shared" si="11"/>
        <v>52973.868392247925</v>
      </c>
      <c r="T47" s="22">
        <f t="shared" si="12"/>
        <v>0.01</v>
      </c>
      <c r="U47" s="21">
        <f t="shared" si="13"/>
        <v>504.76154385832234</v>
      </c>
      <c r="V47" s="37">
        <f t="shared" si="14"/>
        <v>52973.86839224792</v>
      </c>
      <c r="W47" s="15">
        <v>1974</v>
      </c>
      <c r="X47" s="16">
        <v>-0.2647</v>
      </c>
      <c r="Y47" s="35">
        <v>0.11</v>
      </c>
      <c r="Z47" s="18"/>
    </row>
    <row r="48" spans="2:26" ht="14.25">
      <c r="B48" s="8">
        <f t="shared" si="23"/>
        <v>2056</v>
      </c>
      <c r="C48" s="8">
        <f t="shared" si="19"/>
        <v>61</v>
      </c>
      <c r="D48" s="1">
        <f t="shared" si="17"/>
        <v>106.3546746845513</v>
      </c>
      <c r="E48" s="2">
        <v>40</v>
      </c>
      <c r="F48" s="1">
        <f t="shared" si="5"/>
        <v>221217.72334386673</v>
      </c>
      <c r="G48" s="1">
        <f t="shared" si="6"/>
        <v>11060.886167193337</v>
      </c>
      <c r="H48" s="5">
        <f t="shared" si="20"/>
        <v>8848.70893375467</v>
      </c>
      <c r="I48" s="19">
        <f t="shared" si="21"/>
        <v>0.12</v>
      </c>
      <c r="J48" s="5">
        <f t="shared" si="7"/>
        <v>11105.172823828332</v>
      </c>
      <c r="K48" s="5">
        <f t="shared" si="8"/>
        <v>105860.45692250312</v>
      </c>
      <c r="L48" s="5">
        <f t="shared" si="16"/>
        <v>-5530.443083596669</v>
      </c>
      <c r="M48" s="5">
        <f t="shared" si="9"/>
        <v>1106.0886167193337</v>
      </c>
      <c r="N48" s="23">
        <f>SUM(L$3:L48)</f>
        <v>-118167.84592755306</v>
      </c>
      <c r="O48" s="23">
        <f>SUM(H$3:H48)</f>
        <v>189747.05988408488</v>
      </c>
      <c r="P48" s="23">
        <f>SUM(M$3:M48)</f>
        <v>23718.382485510603</v>
      </c>
      <c r="Q48" s="23">
        <f t="shared" si="22"/>
        <v>95297.59644204243</v>
      </c>
      <c r="R48" s="23">
        <f t="shared" si="10"/>
        <v>105860.45692250312</v>
      </c>
      <c r="S48" s="23">
        <f t="shared" si="11"/>
        <v>55715.784309609066</v>
      </c>
      <c r="T48" s="22">
        <f t="shared" si="12"/>
        <v>0.01</v>
      </c>
      <c r="U48" s="21">
        <f t="shared" si="13"/>
        <v>529.7386839224791</v>
      </c>
      <c r="V48" s="37">
        <f t="shared" si="14"/>
        <v>55715.784309609066</v>
      </c>
      <c r="W48" s="15">
        <v>1975</v>
      </c>
      <c r="X48" s="16">
        <v>0.372</v>
      </c>
      <c r="Y48" s="35">
        <v>0.091</v>
      </c>
      <c r="Z48" s="18"/>
    </row>
    <row r="49" spans="2:26" ht="14.25">
      <c r="B49" s="8">
        <f t="shared" si="23"/>
        <v>2057</v>
      </c>
      <c r="C49" s="8">
        <f t="shared" si="19"/>
        <v>62</v>
      </c>
      <c r="D49" s="1">
        <f t="shared" si="17"/>
        <v>116.03295008084547</v>
      </c>
      <c r="E49" s="2">
        <v>40</v>
      </c>
      <c r="F49" s="1">
        <f t="shared" si="5"/>
        <v>241348.53616815858</v>
      </c>
      <c r="G49" s="1">
        <f t="shared" si="6"/>
        <v>12067.42680840793</v>
      </c>
      <c r="H49" s="5">
        <f t="shared" si="20"/>
        <v>9653.941446726345</v>
      </c>
      <c r="I49" s="19">
        <f t="shared" si="21"/>
        <v>0.10099999999999999</v>
      </c>
      <c r="J49" s="5">
        <f t="shared" si="7"/>
        <v>10691.906149172813</v>
      </c>
      <c r="K49" s="5">
        <f t="shared" si="8"/>
        <v>118965.8484333575</v>
      </c>
      <c r="L49" s="5">
        <f t="shared" si="16"/>
        <v>-6033.713404203965</v>
      </c>
      <c r="M49" s="5">
        <f t="shared" si="9"/>
        <v>1206.742680840793</v>
      </c>
      <c r="N49" s="23">
        <f>SUM(L$3:L49)</f>
        <v>-124201.55933175703</v>
      </c>
      <c r="O49" s="23">
        <f>SUM(H$3:H49)</f>
        <v>199401.00133081124</v>
      </c>
      <c r="P49" s="23">
        <f>SUM(M$3:M49)</f>
        <v>24925.125166351398</v>
      </c>
      <c r="Q49" s="23">
        <f t="shared" si="22"/>
        <v>100124.5671654056</v>
      </c>
      <c r="R49" s="23">
        <f t="shared" si="10"/>
        <v>118965.8484333575</v>
      </c>
      <c r="S49" s="23">
        <f t="shared" si="11"/>
        <v>58686.427514386734</v>
      </c>
      <c r="T49" s="22">
        <f t="shared" si="12"/>
        <v>0.01</v>
      </c>
      <c r="U49" s="21">
        <f t="shared" si="13"/>
        <v>557.1578430960907</v>
      </c>
      <c r="V49" s="37">
        <f t="shared" si="14"/>
        <v>58686.427514386734</v>
      </c>
      <c r="W49" s="15">
        <v>1976</v>
      </c>
      <c r="X49" s="16">
        <v>0.2384</v>
      </c>
      <c r="Y49" s="35">
        <v>0.057999999999999996</v>
      </c>
      <c r="Z49" s="18"/>
    </row>
    <row r="50" spans="2:26" ht="14.25">
      <c r="B50" s="8">
        <f t="shared" si="23"/>
        <v>2058</v>
      </c>
      <c r="C50" s="8">
        <f t="shared" si="19"/>
        <v>63</v>
      </c>
      <c r="D50" s="1">
        <f t="shared" si="17"/>
        <v>122.7628611855345</v>
      </c>
      <c r="E50" s="2">
        <v>40</v>
      </c>
      <c r="F50" s="1">
        <f t="shared" si="5"/>
        <v>255346.75126591176</v>
      </c>
      <c r="G50" s="1">
        <f t="shared" si="6"/>
        <v>12767.337563295589</v>
      </c>
      <c r="H50" s="5">
        <f t="shared" si="20"/>
        <v>10213.870050636471</v>
      </c>
      <c r="I50" s="19">
        <f t="shared" si="21"/>
        <v>0.06799999999999999</v>
      </c>
      <c r="J50" s="5">
        <f t="shared" si="7"/>
        <v>8089.677693468309</v>
      </c>
      <c r="K50" s="5">
        <f t="shared" si="8"/>
        <v>129608.99363948495</v>
      </c>
      <c r="L50" s="5">
        <f t="shared" si="16"/>
        <v>-6383.668781647794</v>
      </c>
      <c r="M50" s="5">
        <f t="shared" si="9"/>
        <v>1276.733756329559</v>
      </c>
      <c r="N50" s="23">
        <f>SUM(L$3:L50)</f>
        <v>-130585.22811340482</v>
      </c>
      <c r="O50" s="23">
        <f>SUM(H$3:H50)</f>
        <v>209614.8713814477</v>
      </c>
      <c r="P50" s="23">
        <f>SUM(M$3:M50)</f>
        <v>26201.858922680956</v>
      </c>
      <c r="Q50" s="23">
        <f t="shared" si="22"/>
        <v>105231.50219072384</v>
      </c>
      <c r="R50" s="23">
        <f t="shared" si="10"/>
        <v>129608.99363948495</v>
      </c>
      <c r="S50" s="23">
        <f t="shared" si="11"/>
        <v>61826.75930218972</v>
      </c>
      <c r="T50" s="22">
        <f t="shared" si="12"/>
        <v>0.01</v>
      </c>
      <c r="U50" s="21">
        <f t="shared" si="13"/>
        <v>586.8642751438673</v>
      </c>
      <c r="V50" s="37">
        <f t="shared" si="14"/>
        <v>61826.75930218972</v>
      </c>
      <c r="W50" s="15">
        <v>1977</v>
      </c>
      <c r="X50" s="16">
        <v>-0.0718</v>
      </c>
      <c r="Y50" s="35">
        <v>0.065</v>
      </c>
      <c r="Z50" s="18"/>
    </row>
    <row r="51" spans="2:26" ht="14.25">
      <c r="B51" s="8">
        <f t="shared" si="23"/>
        <v>2059</v>
      </c>
      <c r="C51" s="8">
        <f t="shared" si="19"/>
        <v>64</v>
      </c>
      <c r="D51" s="1">
        <f t="shared" si="17"/>
        <v>130.74244716259423</v>
      </c>
      <c r="E51" s="2">
        <v>40</v>
      </c>
      <c r="F51" s="1">
        <f t="shared" si="5"/>
        <v>271944.290098196</v>
      </c>
      <c r="G51" s="1">
        <f t="shared" si="6"/>
        <v>13597.214504909802</v>
      </c>
      <c r="H51" s="5">
        <f t="shared" si="20"/>
        <v>10877.771603927842</v>
      </c>
      <c r="I51" s="19">
        <f t="shared" si="21"/>
        <v>0.075</v>
      </c>
      <c r="J51" s="5">
        <f t="shared" si="7"/>
        <v>9720.674522961372</v>
      </c>
      <c r="K51" s="5">
        <f t="shared" si="8"/>
        <v>142049.11106342828</v>
      </c>
      <c r="L51" s="5">
        <f t="shared" si="16"/>
        <v>-6798.607252454901</v>
      </c>
      <c r="M51" s="5">
        <f t="shared" si="9"/>
        <v>1359.72145049098</v>
      </c>
      <c r="N51" s="23">
        <f>SUM(L$3:L51)</f>
        <v>-137383.83536585973</v>
      </c>
      <c r="O51" s="23">
        <f>SUM(H$3:H51)</f>
        <v>220492.64298537554</v>
      </c>
      <c r="P51" s="23">
        <f>SUM(M$3:M51)</f>
        <v>27561.580373171935</v>
      </c>
      <c r="Q51" s="23">
        <f t="shared" si="22"/>
        <v>110670.38799268774</v>
      </c>
      <c r="R51" s="23">
        <f t="shared" si="10"/>
        <v>142049.11106342828</v>
      </c>
      <c r="S51" s="23">
        <f t="shared" si="11"/>
        <v>65164.469796193574</v>
      </c>
      <c r="T51" s="22">
        <f t="shared" si="12"/>
        <v>0.01</v>
      </c>
      <c r="U51" s="21">
        <f t="shared" si="13"/>
        <v>618.2675930218973</v>
      </c>
      <c r="V51" s="37">
        <f t="shared" si="14"/>
        <v>65164.469796193574</v>
      </c>
      <c r="W51" s="15">
        <v>1978</v>
      </c>
      <c r="X51" s="16">
        <v>0.0656</v>
      </c>
      <c r="Y51" s="35">
        <v>0.076</v>
      </c>
      <c r="Z51" s="18"/>
    </row>
    <row r="52" spans="2:26" ht="14.25">
      <c r="B52" s="8">
        <f t="shared" si="23"/>
        <v>2060</v>
      </c>
      <c r="C52" s="8">
        <f t="shared" si="19"/>
        <v>65</v>
      </c>
      <c r="D52" s="1">
        <f t="shared" si="17"/>
        <v>140.6788731469514</v>
      </c>
      <c r="E52" s="2">
        <v>40</v>
      </c>
      <c r="F52" s="1">
        <f t="shared" si="5"/>
        <v>292612.0561456589</v>
      </c>
      <c r="G52" s="1">
        <f t="shared" si="6"/>
        <v>14630.602807282945</v>
      </c>
      <c r="H52" s="5">
        <f t="shared" si="20"/>
        <v>11704.482245826357</v>
      </c>
      <c r="I52" s="19">
        <f t="shared" si="21"/>
        <v>0.086</v>
      </c>
      <c r="J52" s="5">
        <f t="shared" si="7"/>
        <v>12216.223551454832</v>
      </c>
      <c r="K52" s="5">
        <f t="shared" si="8"/>
        <v>157191.4551763397</v>
      </c>
      <c r="L52" s="5">
        <f t="shared" si="16"/>
        <v>-7315.3014036414725</v>
      </c>
      <c r="M52" s="5">
        <f t="shared" si="9"/>
        <v>1463.0602807282944</v>
      </c>
      <c r="N52" s="23">
        <f>SUM(L$3:L52)</f>
        <v>-144699.1367695012</v>
      </c>
      <c r="O52" s="23">
        <f>SUM(H$3:H52)</f>
        <v>232197.1252312019</v>
      </c>
      <c r="P52" s="23">
        <f>SUM(M$3:M52)</f>
        <v>29024.64065390023</v>
      </c>
      <c r="Q52" s="23">
        <f t="shared" si="22"/>
        <v>116522.62911560094</v>
      </c>
      <c r="R52" s="23">
        <f t="shared" si="10"/>
        <v>157191.4551763397</v>
      </c>
      <c r="S52" s="23">
        <f t="shared" si="11"/>
        <v>68742.2350556121</v>
      </c>
      <c r="T52" s="22">
        <f t="shared" si="12"/>
        <v>0.01</v>
      </c>
      <c r="U52" s="21">
        <f t="shared" si="13"/>
        <v>651.6446979619358</v>
      </c>
      <c r="V52" s="37">
        <f t="shared" si="14"/>
        <v>68742.2350556121</v>
      </c>
      <c r="W52" s="15">
        <v>1979</v>
      </c>
      <c r="X52" s="16">
        <v>0.1844</v>
      </c>
      <c r="Y52" s="35">
        <v>0.113</v>
      </c>
      <c r="Z52" s="18"/>
    </row>
    <row r="53" spans="2:26" ht="14.25">
      <c r="B53" s="8">
        <f t="shared" si="23"/>
        <v>2061</v>
      </c>
      <c r="C53" s="8">
        <f t="shared" si="19"/>
        <v>66</v>
      </c>
      <c r="D53" s="1">
        <f t="shared" si="17"/>
        <v>156.57558581255688</v>
      </c>
      <c r="E53" s="2">
        <v>40</v>
      </c>
      <c r="F53" s="1">
        <f t="shared" si="5"/>
        <v>325677.21849011834</v>
      </c>
      <c r="G53" s="1">
        <f t="shared" si="6"/>
        <v>16283.860924505918</v>
      </c>
      <c r="H53" s="5">
        <f t="shared" si="20"/>
        <v>13027.088739604735</v>
      </c>
      <c r="I53" s="19">
        <f t="shared" si="21"/>
        <v>0.123</v>
      </c>
      <c r="J53" s="5">
        <f t="shared" si="7"/>
        <v>19334.54898668978</v>
      </c>
      <c r="K53" s="5">
        <f t="shared" si="8"/>
        <v>179782.77634793063</v>
      </c>
      <c r="L53" s="5">
        <f t="shared" si="16"/>
        <v>-8141.930462252959</v>
      </c>
      <c r="M53" s="5">
        <f t="shared" si="9"/>
        <v>1628.3860924505916</v>
      </c>
      <c r="N53" s="23">
        <f>SUM(L$3:L53)</f>
        <v>-152841.06723175416</v>
      </c>
      <c r="O53" s="23">
        <f>SUM(H$3:H53)</f>
        <v>245224.21397080665</v>
      </c>
      <c r="P53" s="23">
        <f>SUM(M$3:M53)</f>
        <v>30653.02674635082</v>
      </c>
      <c r="Q53" s="23">
        <f t="shared" si="22"/>
        <v>123036.17348540331</v>
      </c>
      <c r="R53" s="23">
        <f t="shared" si="10"/>
        <v>179782.77634793063</v>
      </c>
      <c r="S53" s="23">
        <f t="shared" si="11"/>
        <v>72686.4295910694</v>
      </c>
      <c r="T53" s="22">
        <f t="shared" si="12"/>
        <v>0.01</v>
      </c>
      <c r="U53" s="21">
        <f t="shared" si="13"/>
        <v>687.4223505561209</v>
      </c>
      <c r="V53" s="37">
        <f t="shared" si="14"/>
        <v>72686.4295910694</v>
      </c>
      <c r="W53" s="15">
        <v>1980</v>
      </c>
      <c r="X53" s="16">
        <v>0.3242</v>
      </c>
      <c r="Y53" s="35">
        <v>0.135</v>
      </c>
      <c r="Z53" s="18"/>
    </row>
    <row r="54" spans="2:26" ht="14.25">
      <c r="B54" s="8">
        <f t="shared" si="23"/>
        <v>2062</v>
      </c>
      <c r="C54" s="8">
        <f t="shared" si="19"/>
        <v>67</v>
      </c>
      <c r="D54" s="1">
        <f t="shared" si="17"/>
        <v>177.71328989725205</v>
      </c>
      <c r="E54" s="2">
        <v>40</v>
      </c>
      <c r="F54" s="1">
        <f t="shared" si="5"/>
        <v>369643.6429862843</v>
      </c>
      <c r="G54" s="1">
        <f t="shared" si="6"/>
        <v>18482.182149314216</v>
      </c>
      <c r="H54" s="5">
        <f t="shared" si="20"/>
        <v>14785.745719451374</v>
      </c>
      <c r="I54" s="19">
        <f t="shared" si="21"/>
        <v>0.14500000000000002</v>
      </c>
      <c r="J54" s="5">
        <f t="shared" si="7"/>
        <v>26068.502570449946</v>
      </c>
      <c r="K54" s="5">
        <f t="shared" si="8"/>
        <v>209547.71534824342</v>
      </c>
      <c r="L54" s="5">
        <f t="shared" si="16"/>
        <v>-9241.091074657108</v>
      </c>
      <c r="M54" s="5">
        <f t="shared" si="9"/>
        <v>1848.2182149314215</v>
      </c>
      <c r="N54" s="23">
        <f>SUM(L$3:L54)</f>
        <v>-162082.15830641126</v>
      </c>
      <c r="O54" s="23">
        <f>SUM(H$3:H54)</f>
        <v>260009.95969025802</v>
      </c>
      <c r="P54" s="23">
        <f>SUM(M$3:M54)</f>
        <v>32501.244961282242</v>
      </c>
      <c r="Q54" s="23">
        <f t="shared" si="22"/>
        <v>130429.046345129</v>
      </c>
      <c r="R54" s="23">
        <f t="shared" si="10"/>
        <v>209547.71534824342</v>
      </c>
      <c r="S54" s="23">
        <f t="shared" si="11"/>
        <v>77109.73031684294</v>
      </c>
      <c r="T54" s="22">
        <f t="shared" si="12"/>
        <v>0.01</v>
      </c>
      <c r="U54" s="21">
        <f t="shared" si="13"/>
        <v>726.8642959106941</v>
      </c>
      <c r="V54" s="37">
        <f t="shared" si="14"/>
        <v>77109.73031684294</v>
      </c>
      <c r="W54" s="15">
        <v>1981</v>
      </c>
      <c r="X54" s="16">
        <v>-0.0491</v>
      </c>
      <c r="Y54" s="35">
        <v>0.10300000000000001</v>
      </c>
      <c r="Z54" s="18"/>
    </row>
    <row r="55" spans="2:26" ht="14.25">
      <c r="B55" s="8">
        <f t="shared" si="23"/>
        <v>2063</v>
      </c>
      <c r="C55" s="8">
        <f t="shared" si="19"/>
        <v>68</v>
      </c>
      <c r="D55" s="1">
        <f t="shared" si="17"/>
        <v>196.01775875666902</v>
      </c>
      <c r="E55" s="2">
        <v>40</v>
      </c>
      <c r="F55" s="1">
        <f t="shared" si="5"/>
        <v>407716.9382138716</v>
      </c>
      <c r="G55" s="1">
        <f t="shared" si="6"/>
        <v>20385.84691069358</v>
      </c>
      <c r="H55" s="5">
        <f t="shared" si="20"/>
        <v>16308.677528554865</v>
      </c>
      <c r="I55" s="19">
        <f t="shared" si="21"/>
        <v>0.113</v>
      </c>
      <c r="J55" s="5">
        <f t="shared" si="7"/>
        <v>23678.891834351507</v>
      </c>
      <c r="K55" s="5">
        <f t="shared" si="8"/>
        <v>237303.77656473362</v>
      </c>
      <c r="L55" s="5">
        <f t="shared" si="16"/>
        <v>-10192.92345534679</v>
      </c>
      <c r="M55" s="5">
        <f t="shared" si="9"/>
        <v>2038.584691069358</v>
      </c>
      <c r="N55" s="23">
        <f>SUM(L$3:L55)</f>
        <v>-172275.08176175805</v>
      </c>
      <c r="O55" s="23">
        <f>SUM(H$3:H55)</f>
        <v>276318.6372188129</v>
      </c>
      <c r="P55" s="23">
        <f>SUM(M$3:M55)</f>
        <v>34539.829652351604</v>
      </c>
      <c r="Q55" s="23">
        <f t="shared" si="22"/>
        <v>138583.38510940643</v>
      </c>
      <c r="R55" s="23">
        <f t="shared" si="10"/>
        <v>237303.77656473362</v>
      </c>
      <c r="S55" s="23">
        <f t="shared" si="11"/>
        <v>81957.99700215008</v>
      </c>
      <c r="T55" s="22">
        <f t="shared" si="12"/>
        <v>0.01</v>
      </c>
      <c r="U55" s="21">
        <f t="shared" si="13"/>
        <v>771.0973031684293</v>
      </c>
      <c r="V55" s="37">
        <f t="shared" si="14"/>
        <v>81957.99700215008</v>
      </c>
      <c r="W55" s="15">
        <v>1982</v>
      </c>
      <c r="X55" s="16">
        <v>0.2141</v>
      </c>
      <c r="Y55" s="35">
        <v>0.062</v>
      </c>
      <c r="Z55" s="18"/>
    </row>
    <row r="56" spans="2:26" ht="14.25">
      <c r="B56" s="8">
        <f t="shared" si="23"/>
        <v>2064</v>
      </c>
      <c r="C56" s="8">
        <f t="shared" si="19"/>
        <v>69</v>
      </c>
      <c r="D56" s="1">
        <f t="shared" si="17"/>
        <v>208.1708597995825</v>
      </c>
      <c r="E56" s="2">
        <v>40</v>
      </c>
      <c r="F56" s="1">
        <f t="shared" si="5"/>
        <v>432995.38838313165</v>
      </c>
      <c r="G56" s="1">
        <f t="shared" si="6"/>
        <v>21649.769419156582</v>
      </c>
      <c r="H56" s="5">
        <f t="shared" si="20"/>
        <v>17319.815535325266</v>
      </c>
      <c r="I56" s="19">
        <f t="shared" si="21"/>
        <v>0.072</v>
      </c>
      <c r="J56" s="5">
        <f t="shared" si="7"/>
        <v>17085.87191266082</v>
      </c>
      <c r="K56" s="5">
        <f t="shared" si="8"/>
        <v>258719.60236122576</v>
      </c>
      <c r="L56" s="5">
        <f t="shared" si="16"/>
        <v>-10824.884709578291</v>
      </c>
      <c r="M56" s="5">
        <f t="shared" si="9"/>
        <v>2164.9769419156582</v>
      </c>
      <c r="N56" s="23">
        <f>SUM(L$3:L56)</f>
        <v>-183099.96647133635</v>
      </c>
      <c r="O56" s="23">
        <f>SUM(H$3:H56)</f>
        <v>293638.45275413815</v>
      </c>
      <c r="P56" s="23">
        <f>SUM(M$3:M56)</f>
        <v>36704.80659426726</v>
      </c>
      <c r="Q56" s="23">
        <f t="shared" si="22"/>
        <v>147243.29287706906</v>
      </c>
      <c r="R56" s="23">
        <f t="shared" si="10"/>
        <v>258719.60236122576</v>
      </c>
      <c r="S56" s="23">
        <f t="shared" si="11"/>
        <v>87107.5308560029</v>
      </c>
      <c r="T56" s="22">
        <f t="shared" si="12"/>
        <v>0.01</v>
      </c>
      <c r="U56" s="21">
        <f t="shared" si="13"/>
        <v>819.5799700215008</v>
      </c>
      <c r="V56" s="37">
        <f t="shared" si="14"/>
        <v>87107.5308560029</v>
      </c>
      <c r="W56" s="15">
        <v>1983</v>
      </c>
      <c r="X56" s="16">
        <v>0.2251</v>
      </c>
      <c r="Y56" s="35">
        <v>0.032</v>
      </c>
      <c r="Z56" s="18"/>
    </row>
    <row r="57" spans="1:26" ht="42.75">
      <c r="A57" s="8" t="s">
        <v>14</v>
      </c>
      <c r="B57" s="8">
        <f t="shared" si="23"/>
        <v>2065</v>
      </c>
      <c r="C57" s="8">
        <f t="shared" si="19"/>
        <v>70</v>
      </c>
      <c r="F57" s="1">
        <f>F56/2</f>
        <v>216497.69419156582</v>
      </c>
      <c r="G57" s="1">
        <f t="shared" si="6"/>
        <v>10824.884709578291</v>
      </c>
      <c r="H57" s="5">
        <f t="shared" si="20"/>
        <v>8659.907767662633</v>
      </c>
      <c r="I57" s="19">
        <f t="shared" si="21"/>
        <v>0.042</v>
      </c>
      <c r="J57" s="5">
        <f t="shared" si="7"/>
        <v>10866.223299171483</v>
      </c>
      <c r="K57" s="5">
        <f t="shared" si="8"/>
        <v>271750.8026023129</v>
      </c>
      <c r="L57" s="5">
        <f t="shared" si="16"/>
        <v>-5412.442354789146</v>
      </c>
      <c r="M57" s="5">
        <f t="shared" si="9"/>
        <v>1082.4884709578291</v>
      </c>
      <c r="N57" s="23">
        <f>SUM(L$3:L57)</f>
        <v>-188512.4088261255</v>
      </c>
      <c r="O57" s="23">
        <f>SUM(H$3:H57)</f>
        <v>302298.3605218008</v>
      </c>
      <c r="P57" s="23">
        <f>SUM(M$3:M57)</f>
        <v>37787.29506522509</v>
      </c>
      <c r="Q57" s="23">
        <f t="shared" si="22"/>
        <v>151573.24676090042</v>
      </c>
      <c r="R57" s="23">
        <f t="shared" si="10"/>
        <v>271750.8026023129</v>
      </c>
      <c r="S57" s="23">
        <f t="shared" si="11"/>
        <v>90143.58310647857</v>
      </c>
      <c r="T57" s="22">
        <f t="shared" si="12"/>
        <v>0.01</v>
      </c>
      <c r="U57" s="21">
        <f t="shared" si="13"/>
        <v>871.0753085600289</v>
      </c>
      <c r="V57" s="37">
        <f t="shared" si="14"/>
        <v>90143.58310647857</v>
      </c>
      <c r="W57" s="15">
        <v>1984</v>
      </c>
      <c r="X57" s="16">
        <v>0.0627</v>
      </c>
      <c r="Y57" s="35">
        <v>0.043</v>
      </c>
      <c r="Z57" s="18"/>
    </row>
    <row r="58" spans="2:26" ht="14.25">
      <c r="B58" s="8">
        <f t="shared" si="23"/>
        <v>2066</v>
      </c>
      <c r="C58" s="8">
        <f t="shared" si="19"/>
        <v>71</v>
      </c>
      <c r="F58" s="1">
        <f aca="true" t="shared" si="24" ref="F58:F76">F57+(F57*Y57)</f>
        <v>225807.09504180314</v>
      </c>
      <c r="G58" s="1">
        <f t="shared" si="6"/>
        <v>11290.354752090157</v>
      </c>
      <c r="H58" s="5">
        <f t="shared" si="20"/>
        <v>9032.283801672127</v>
      </c>
      <c r="I58" s="19">
        <f t="shared" si="21"/>
        <v>0.053</v>
      </c>
      <c r="J58" s="5">
        <f t="shared" si="7"/>
        <v>14402.792537922582</v>
      </c>
      <c r="K58" s="5">
        <f t="shared" si="8"/>
        <v>288411.6660906535</v>
      </c>
      <c r="L58" s="5">
        <f t="shared" si="16"/>
        <v>-5645.177376045079</v>
      </c>
      <c r="M58" s="5">
        <f t="shared" si="9"/>
        <v>1129.0354752090157</v>
      </c>
      <c r="N58" s="23">
        <f>SUM(L$3:L58)</f>
        <v>-194157.58620217058</v>
      </c>
      <c r="O58" s="23">
        <f>SUM(H$3:H58)</f>
        <v>311330.6443234729</v>
      </c>
      <c r="P58" s="23">
        <f>SUM(M$3:M58)</f>
        <v>38916.3305404341</v>
      </c>
      <c r="Q58" s="23">
        <f t="shared" si="22"/>
        <v>156089.38866173645</v>
      </c>
      <c r="R58" s="23">
        <f t="shared" si="10"/>
        <v>288411.6660906535</v>
      </c>
      <c r="S58" s="23">
        <f t="shared" si="11"/>
        <v>93303.08988796138</v>
      </c>
      <c r="T58" s="22">
        <f t="shared" si="12"/>
        <v>0.01</v>
      </c>
      <c r="U58" s="21">
        <f t="shared" si="13"/>
        <v>901.4358310647858</v>
      </c>
      <c r="V58" s="37">
        <f t="shared" si="14"/>
        <v>93303.08988796138</v>
      </c>
      <c r="W58" s="15">
        <v>1985</v>
      </c>
      <c r="X58" s="16">
        <v>0.3216</v>
      </c>
      <c r="Y58" s="35">
        <v>0.036000000000000004</v>
      </c>
      <c r="Z58" s="18"/>
    </row>
    <row r="59" spans="2:26" ht="14.25">
      <c r="B59" s="8">
        <f t="shared" si="23"/>
        <v>2067</v>
      </c>
      <c r="C59" s="8">
        <f t="shared" si="19"/>
        <v>72</v>
      </c>
      <c r="F59" s="1">
        <f t="shared" si="24"/>
        <v>233936.15046330806</v>
      </c>
      <c r="G59" s="1">
        <f t="shared" si="6"/>
        <v>11696.807523165404</v>
      </c>
      <c r="H59" s="5">
        <f t="shared" si="20"/>
        <v>9357.446018532324</v>
      </c>
      <c r="I59" s="19">
        <f t="shared" si="21"/>
        <v>0.046000000000000006</v>
      </c>
      <c r="J59" s="5">
        <f t="shared" si="7"/>
        <v>13266.936640170063</v>
      </c>
      <c r="K59" s="5">
        <f t="shared" si="8"/>
        <v>304017.96423545666</v>
      </c>
      <c r="L59" s="5">
        <f t="shared" si="16"/>
        <v>-5848.403761582702</v>
      </c>
      <c r="M59" s="5">
        <f t="shared" si="9"/>
        <v>1169.6807523165403</v>
      </c>
      <c r="N59" s="23">
        <f>SUM(L$3:L59)</f>
        <v>-200005.9899637533</v>
      </c>
      <c r="O59" s="23">
        <f>SUM(H$3:H59)</f>
        <v>320688.09034200525</v>
      </c>
      <c r="P59" s="23">
        <f>SUM(M$3:M59)</f>
        <v>40086.01129275064</v>
      </c>
      <c r="Q59" s="23">
        <f t="shared" si="22"/>
        <v>160768.11167100258</v>
      </c>
      <c r="R59" s="23">
        <f t="shared" si="10"/>
        <v>304017.96423545666</v>
      </c>
      <c r="S59" s="23">
        <f t="shared" si="11"/>
        <v>96575.48229147408</v>
      </c>
      <c r="T59" s="22">
        <f t="shared" si="12"/>
        <v>0.01</v>
      </c>
      <c r="U59" s="21">
        <f t="shared" si="13"/>
        <v>933.0308988796138</v>
      </c>
      <c r="V59" s="37">
        <f t="shared" si="14"/>
        <v>96575.48229147408</v>
      </c>
      <c r="W59" s="15">
        <v>1986</v>
      </c>
      <c r="X59" s="16">
        <v>0.1847</v>
      </c>
      <c r="Y59" s="35">
        <v>0.019</v>
      </c>
      <c r="Z59" s="18"/>
    </row>
    <row r="60" spans="2:26" ht="14.25">
      <c r="B60" s="8">
        <f t="shared" si="23"/>
        <v>2068</v>
      </c>
      <c r="C60" s="8">
        <f aca="true" t="shared" si="25" ref="C60:C76">C59+1</f>
        <v>73</v>
      </c>
      <c r="F60" s="1">
        <f t="shared" si="24"/>
        <v>238380.93732211093</v>
      </c>
      <c r="G60" s="1">
        <f t="shared" si="6"/>
        <v>11919.046866105547</v>
      </c>
      <c r="H60" s="5">
        <f t="shared" si="20"/>
        <v>9535.237492884438</v>
      </c>
      <c r="I60" s="19">
        <f t="shared" si="21"/>
        <v>0.028999999999999998</v>
      </c>
      <c r="J60" s="5">
        <f t="shared" si="7"/>
        <v>8816.520962828243</v>
      </c>
      <c r="K60" s="5">
        <f t="shared" si="8"/>
        <v>315218.294571506</v>
      </c>
      <c r="L60" s="5">
        <f t="shared" si="16"/>
        <v>-5959.523433052774</v>
      </c>
      <c r="M60" s="5">
        <f t="shared" si="9"/>
        <v>1191.9046866105546</v>
      </c>
      <c r="N60" s="23">
        <f>SUM(L$3:L60)</f>
        <v>-205965.51339680605</v>
      </c>
      <c r="O60" s="23">
        <f>SUM(H$3:H60)</f>
        <v>330223.3278348897</v>
      </c>
      <c r="P60" s="23">
        <f>SUM(M$3:M60)</f>
        <v>41277.9159793612</v>
      </c>
      <c r="Q60" s="23">
        <f t="shared" si="22"/>
        <v>165535.73041744484</v>
      </c>
      <c r="R60" s="23">
        <f t="shared" si="10"/>
        <v>315218.294571506</v>
      </c>
      <c r="S60" s="23">
        <f t="shared" si="11"/>
        <v>99925.04648760994</v>
      </c>
      <c r="T60" s="22">
        <f t="shared" si="12"/>
        <v>0.01</v>
      </c>
      <c r="U60" s="21">
        <f t="shared" si="13"/>
        <v>965.7548229147408</v>
      </c>
      <c r="V60" s="37">
        <f t="shared" si="14"/>
        <v>99925.04648760993</v>
      </c>
      <c r="W60" s="15">
        <v>1987</v>
      </c>
      <c r="X60" s="16">
        <v>0.0523</v>
      </c>
      <c r="Y60" s="35">
        <v>0.036000000000000004</v>
      </c>
      <c r="Z60" s="18"/>
    </row>
    <row r="61" spans="2:26" ht="14.25">
      <c r="B61" s="8">
        <f t="shared" si="23"/>
        <v>2069</v>
      </c>
      <c r="C61" s="8">
        <f t="shared" si="25"/>
        <v>74</v>
      </c>
      <c r="F61" s="1">
        <f t="shared" si="24"/>
        <v>246962.65106570692</v>
      </c>
      <c r="G61" s="1">
        <f t="shared" si="6"/>
        <v>12348.132553285346</v>
      </c>
      <c r="H61" s="5">
        <f t="shared" si="20"/>
        <v>9878.506042628278</v>
      </c>
      <c r="I61" s="19">
        <f t="shared" si="21"/>
        <v>0.046000000000000006</v>
      </c>
      <c r="J61" s="5">
        <f t="shared" si="7"/>
        <v>14500.041550289277</v>
      </c>
      <c r="K61" s="5">
        <f t="shared" si="8"/>
        <v>332187.9626324523</v>
      </c>
      <c r="L61" s="5">
        <f t="shared" si="16"/>
        <v>-6174.066276642673</v>
      </c>
      <c r="M61" s="5">
        <f t="shared" si="9"/>
        <v>1234.8132553285345</v>
      </c>
      <c r="N61" s="23">
        <f>SUM(L$3:L61)</f>
        <v>-212139.57967344872</v>
      </c>
      <c r="O61" s="23">
        <f>SUM(H$3:H61)</f>
        <v>340101.83387751796</v>
      </c>
      <c r="P61" s="23">
        <f>SUM(M$3:M61)</f>
        <v>42512.72923468973</v>
      </c>
      <c r="Q61" s="23">
        <f t="shared" si="22"/>
        <v>170474.98343875897</v>
      </c>
      <c r="R61" s="23">
        <f t="shared" si="10"/>
        <v>332187.9626324523</v>
      </c>
      <c r="S61" s="23">
        <f t="shared" si="11"/>
        <v>103393.92346314309</v>
      </c>
      <c r="T61" s="22">
        <f t="shared" si="12"/>
        <v>0.01</v>
      </c>
      <c r="U61" s="21">
        <f t="shared" si="13"/>
        <v>999.2504648760993</v>
      </c>
      <c r="V61" s="37">
        <f t="shared" si="14"/>
        <v>103393.92346314309</v>
      </c>
      <c r="W61" s="15">
        <v>1988</v>
      </c>
      <c r="X61" s="16">
        <v>0.1681</v>
      </c>
      <c r="Y61" s="35">
        <v>0.040999999999999995</v>
      </c>
      <c r="Z61" s="18"/>
    </row>
    <row r="62" spans="2:26" ht="14.25">
      <c r="B62" s="8">
        <f t="shared" si="23"/>
        <v>2070</v>
      </c>
      <c r="C62" s="8">
        <f t="shared" si="25"/>
        <v>75</v>
      </c>
      <c r="F62" s="1">
        <f t="shared" si="24"/>
        <v>257088.1197594009</v>
      </c>
      <c r="G62" s="1">
        <f t="shared" si="6"/>
        <v>12854.405987970045</v>
      </c>
      <c r="H62" s="5">
        <f t="shared" si="20"/>
        <v>10283.524790376037</v>
      </c>
      <c r="I62" s="19">
        <f t="shared" si="21"/>
        <v>0.051</v>
      </c>
      <c r="J62" s="5">
        <f t="shared" si="7"/>
        <v>16941.586094255068</v>
      </c>
      <c r="K62" s="5">
        <f t="shared" si="8"/>
        <v>351700.42992430145</v>
      </c>
      <c r="L62" s="5">
        <f t="shared" si="16"/>
        <v>-6427.202993985023</v>
      </c>
      <c r="M62" s="5">
        <f t="shared" si="9"/>
        <v>1285.4405987970044</v>
      </c>
      <c r="N62" s="23">
        <f>SUM(L$3:L62)</f>
        <v>-218566.78266743376</v>
      </c>
      <c r="O62" s="23">
        <f>SUM(H$3:H62)</f>
        <v>350385.358667894</v>
      </c>
      <c r="P62" s="23">
        <f>SUM(M$3:M62)</f>
        <v>43798.16983348673</v>
      </c>
      <c r="Q62" s="23">
        <f t="shared" si="22"/>
        <v>175616.74583394694</v>
      </c>
      <c r="R62" s="23">
        <f t="shared" si="10"/>
        <v>351700.42992430145</v>
      </c>
      <c r="S62" s="23">
        <f t="shared" si="11"/>
        <v>106998.74389536852</v>
      </c>
      <c r="T62" s="22">
        <f t="shared" si="12"/>
        <v>0.01</v>
      </c>
      <c r="U62" s="21">
        <f t="shared" si="13"/>
        <v>1033.939234631431</v>
      </c>
      <c r="V62" s="37">
        <f t="shared" si="14"/>
        <v>106998.74389536852</v>
      </c>
      <c r="W62" s="15">
        <v>1989</v>
      </c>
      <c r="X62" s="16">
        <v>0.3149</v>
      </c>
      <c r="Y62" s="35">
        <v>0.048</v>
      </c>
      <c r="Z62" s="18"/>
    </row>
    <row r="63" spans="2:26" ht="14.25">
      <c r="B63" s="8">
        <f t="shared" si="23"/>
        <v>2071</v>
      </c>
      <c r="C63" s="8">
        <f t="shared" si="25"/>
        <v>76</v>
      </c>
      <c r="F63" s="1">
        <f t="shared" si="24"/>
        <v>269428.34950785217</v>
      </c>
      <c r="G63" s="1">
        <f t="shared" si="6"/>
        <v>13471.417475392609</v>
      </c>
      <c r="H63" s="5">
        <f t="shared" si="20"/>
        <v>10777.133980314087</v>
      </c>
      <c r="I63" s="19">
        <f t="shared" si="21"/>
        <v>0.058</v>
      </c>
      <c r="J63" s="5">
        <f t="shared" si="7"/>
        <v>20398.624935609485</v>
      </c>
      <c r="K63" s="5">
        <f t="shared" si="8"/>
        <v>374793.3383549895</v>
      </c>
      <c r="L63" s="5">
        <f t="shared" si="16"/>
        <v>-6735.7087376963045</v>
      </c>
      <c r="M63" s="5">
        <f t="shared" si="9"/>
        <v>1347.141747539261</v>
      </c>
      <c r="N63" s="23">
        <f>SUM(L$3:L63)</f>
        <v>-225302.49140513007</v>
      </c>
      <c r="O63" s="23">
        <f>SUM(H$3:H63)</f>
        <v>361162.49264820805</v>
      </c>
      <c r="P63" s="23">
        <f>SUM(M$3:M63)</f>
        <v>45145.31158102599</v>
      </c>
      <c r="Q63" s="23">
        <f t="shared" si="22"/>
        <v>181005.31282410398</v>
      </c>
      <c r="R63" s="23">
        <f t="shared" si="10"/>
        <v>374793.3383549895</v>
      </c>
      <c r="S63" s="23">
        <f t="shared" si="11"/>
        <v>110763.01482940072</v>
      </c>
      <c r="T63" s="22">
        <f t="shared" si="12"/>
        <v>0.01</v>
      </c>
      <c r="U63" s="21">
        <f t="shared" si="13"/>
        <v>1069.9874389536851</v>
      </c>
      <c r="V63" s="37">
        <f t="shared" si="14"/>
        <v>110763.01482940072</v>
      </c>
      <c r="W63" s="15">
        <v>1990</v>
      </c>
      <c r="X63" s="16">
        <v>-0.0317</v>
      </c>
      <c r="Y63" s="35">
        <v>0.054000000000000006</v>
      </c>
      <c r="Z63" s="18"/>
    </row>
    <row r="64" spans="2:26" ht="14.25">
      <c r="B64" s="8">
        <f t="shared" si="23"/>
        <v>2072</v>
      </c>
      <c r="C64" s="8">
        <f t="shared" si="25"/>
        <v>77</v>
      </c>
      <c r="F64" s="1">
        <f t="shared" si="24"/>
        <v>283977.48038127617</v>
      </c>
      <c r="G64" s="1">
        <f t="shared" si="6"/>
        <v>14198.87401906381</v>
      </c>
      <c r="H64" s="5">
        <f t="shared" si="20"/>
        <v>11359.099215251048</v>
      </c>
      <c r="I64" s="19">
        <f t="shared" si="21"/>
        <v>0.064</v>
      </c>
      <c r="J64" s="5">
        <f t="shared" si="7"/>
        <v>23986.773654719327</v>
      </c>
      <c r="K64" s="5">
        <f t="shared" si="8"/>
        <v>401619.8868135216</v>
      </c>
      <c r="L64" s="5">
        <f t="shared" si="16"/>
        <v>-7099.437009531905</v>
      </c>
      <c r="M64" s="5">
        <f t="shared" si="9"/>
        <v>1419.8874019063808</v>
      </c>
      <c r="N64" s="23">
        <f>SUM(L$3:L64)</f>
        <v>-232401.928414662</v>
      </c>
      <c r="O64" s="23">
        <f>SUM(H$3:H64)</f>
        <v>372521.5918634591</v>
      </c>
      <c r="P64" s="23">
        <f>SUM(M$3:M64)</f>
        <v>46565.19898293237</v>
      </c>
      <c r="Q64" s="23">
        <f t="shared" si="22"/>
        <v>186684.86243172947</v>
      </c>
      <c r="R64" s="23">
        <f t="shared" si="10"/>
        <v>401619.8868135216</v>
      </c>
      <c r="S64" s="23">
        <f t="shared" si="11"/>
        <v>114710.41978150749</v>
      </c>
      <c r="T64" s="22">
        <f t="shared" si="12"/>
        <v>0.01</v>
      </c>
      <c r="U64" s="21">
        <f t="shared" si="13"/>
        <v>1107.6301482940073</v>
      </c>
      <c r="V64" s="37">
        <f t="shared" si="14"/>
        <v>114710.41978150749</v>
      </c>
      <c r="W64" s="15">
        <v>1991</v>
      </c>
      <c r="X64" s="16">
        <v>0.3055</v>
      </c>
      <c r="Y64" s="35">
        <v>0.042</v>
      </c>
      <c r="Z64" s="18"/>
    </row>
    <row r="65" spans="2:26" ht="14.25">
      <c r="B65" s="8">
        <f t="shared" si="23"/>
        <v>2073</v>
      </c>
      <c r="C65" s="8">
        <f t="shared" si="25"/>
        <v>78</v>
      </c>
      <c r="F65" s="1">
        <f t="shared" si="24"/>
        <v>295904.5345572898</v>
      </c>
      <c r="G65" s="1">
        <f t="shared" si="6"/>
        <v>14795.22672786449</v>
      </c>
      <c r="H65" s="5">
        <f t="shared" si="20"/>
        <v>11836.181382291594</v>
      </c>
      <c r="I65" s="19">
        <f t="shared" si="21"/>
        <v>0.052000000000000005</v>
      </c>
      <c r="J65" s="5">
        <f t="shared" si="7"/>
        <v>20884.234114303126</v>
      </c>
      <c r="K65" s="5">
        <f t="shared" si="8"/>
        <v>425463.1662733976</v>
      </c>
      <c r="L65" s="5">
        <f t="shared" si="16"/>
        <v>-7397.613363932245</v>
      </c>
      <c r="M65" s="5">
        <f t="shared" si="9"/>
        <v>1479.522672786449</v>
      </c>
      <c r="N65" s="23">
        <f>SUM(L$3:L65)</f>
        <v>-239799.54177859423</v>
      </c>
      <c r="O65" s="23">
        <f>SUM(H$3:H65)</f>
        <v>384357.7732457507</v>
      </c>
      <c r="P65" s="23">
        <f>SUM(M$3:M65)</f>
        <v>48044.72165571882</v>
      </c>
      <c r="Q65" s="23">
        <f t="shared" si="22"/>
        <v>192602.9531228753</v>
      </c>
      <c r="R65" s="23">
        <f t="shared" si="10"/>
        <v>425463.1662733976</v>
      </c>
      <c r="S65" s="23">
        <f t="shared" si="11"/>
        <v>118816.56932489546</v>
      </c>
      <c r="T65" s="22">
        <f t="shared" si="12"/>
        <v>0.01</v>
      </c>
      <c r="U65" s="21">
        <f t="shared" si="13"/>
        <v>1147.104197815075</v>
      </c>
      <c r="V65" s="37">
        <f t="shared" si="14"/>
        <v>118816.56932489546</v>
      </c>
      <c r="W65" s="15">
        <v>1992</v>
      </c>
      <c r="X65" s="16">
        <v>0.0767</v>
      </c>
      <c r="Y65" s="35">
        <v>0.03</v>
      </c>
      <c r="Z65" s="18"/>
    </row>
    <row r="66" spans="2:26" ht="14.25">
      <c r="B66" s="8">
        <f t="shared" si="23"/>
        <v>2074</v>
      </c>
      <c r="C66" s="8">
        <f t="shared" si="25"/>
        <v>79</v>
      </c>
      <c r="F66" s="1">
        <f t="shared" si="24"/>
        <v>304781.67059400846</v>
      </c>
      <c r="G66" s="1">
        <f t="shared" si="6"/>
        <v>15239.083529700423</v>
      </c>
      <c r="H66" s="5">
        <f t="shared" si="20"/>
        <v>12191.26682376034</v>
      </c>
      <c r="I66" s="19">
        <f t="shared" si="21"/>
        <v>0.04</v>
      </c>
      <c r="J66" s="5">
        <f t="shared" si="7"/>
        <v>17018.526650935906</v>
      </c>
      <c r="K66" s="5">
        <f t="shared" si="8"/>
        <v>445529.50963027356</v>
      </c>
      <c r="L66" s="5">
        <f t="shared" si="16"/>
        <v>-7619.541764850212</v>
      </c>
      <c r="M66" s="5">
        <f t="shared" si="9"/>
        <v>1523.9083529700424</v>
      </c>
      <c r="N66" s="23">
        <f>SUM(L$3:L66)</f>
        <v>-247419.08354344443</v>
      </c>
      <c r="O66" s="23">
        <f>SUM(H$3:H66)</f>
        <v>396549.04006951104</v>
      </c>
      <c r="P66" s="23">
        <f>SUM(M$3:M66)</f>
        <v>49568.630008688866</v>
      </c>
      <c r="Q66" s="23">
        <f t="shared" si="22"/>
        <v>198698.58653475548</v>
      </c>
      <c r="R66" s="23">
        <f t="shared" si="10"/>
        <v>445529.50963027356</v>
      </c>
      <c r="S66" s="23">
        <f t="shared" si="11"/>
        <v>123052.55172408451</v>
      </c>
      <c r="T66" s="22">
        <f t="shared" si="12"/>
        <v>0.01</v>
      </c>
      <c r="U66" s="21">
        <f t="shared" si="13"/>
        <v>1188.1656932489548</v>
      </c>
      <c r="V66" s="37">
        <f t="shared" si="14"/>
        <v>123052.55172408451</v>
      </c>
      <c r="W66" s="15">
        <v>1993</v>
      </c>
      <c r="X66" s="16">
        <v>0.0999</v>
      </c>
      <c r="Y66" s="35">
        <v>0.03</v>
      </c>
      <c r="Z66" s="18"/>
    </row>
    <row r="67" spans="2:26" ht="14.25">
      <c r="B67" s="8">
        <f t="shared" si="23"/>
        <v>2075</v>
      </c>
      <c r="C67" s="8">
        <f t="shared" si="25"/>
        <v>80</v>
      </c>
      <c r="F67" s="1">
        <f t="shared" si="24"/>
        <v>313925.1207118287</v>
      </c>
      <c r="G67" s="1">
        <f t="shared" si="6"/>
        <v>15696.256035591436</v>
      </c>
      <c r="H67" s="5">
        <f aca="true" t="shared" si="26" ref="H67:H76">G67*0.8</f>
        <v>12557.00482847315</v>
      </c>
      <c r="I67" s="19">
        <f aca="true" t="shared" si="27" ref="I67:I76">Y66+0.01</f>
        <v>0.04</v>
      </c>
      <c r="J67" s="5">
        <f t="shared" si="7"/>
        <v>17821.180385210944</v>
      </c>
      <c r="K67" s="5">
        <f t="shared" si="8"/>
        <v>466489.9412226028</v>
      </c>
      <c r="L67" s="5">
        <f t="shared" si="16"/>
        <v>-7848.128017795718</v>
      </c>
      <c r="M67" s="5">
        <f t="shared" si="9"/>
        <v>1569.6256035591434</v>
      </c>
      <c r="N67" s="23">
        <f>SUM(L$3:L67)</f>
        <v>-255267.21156124014</v>
      </c>
      <c r="O67" s="23">
        <f>SUM(H$3:H67)</f>
        <v>409106.0448979842</v>
      </c>
      <c r="P67" s="23">
        <f>SUM(M$3:M67)</f>
        <v>51138.25561224801</v>
      </c>
      <c r="Q67" s="23">
        <f aca="true" t="shared" si="28" ref="Q67:Q76">N67+O67+P67</f>
        <v>204977.08894899205</v>
      </c>
      <c r="R67" s="23">
        <f t="shared" si="10"/>
        <v>466489.9412226028</v>
      </c>
      <c r="S67" s="23">
        <f t="shared" si="11"/>
        <v>127422.32844844366</v>
      </c>
      <c r="T67" s="22">
        <f t="shared" si="12"/>
        <v>0.01</v>
      </c>
      <c r="U67" s="21">
        <f t="shared" si="13"/>
        <v>1230.5255172408451</v>
      </c>
      <c r="V67" s="37">
        <f t="shared" si="14"/>
        <v>127422.32844844364</v>
      </c>
      <c r="W67" s="15">
        <v>1994</v>
      </c>
      <c r="X67" s="16">
        <v>0.0131</v>
      </c>
      <c r="Y67" s="35">
        <v>0.026000000000000002</v>
      </c>
      <c r="Z67" s="18"/>
    </row>
    <row r="68" spans="2:26" ht="14.25">
      <c r="B68" s="8">
        <f aca="true" t="shared" si="29" ref="B68:B76">B67+1</f>
        <v>2076</v>
      </c>
      <c r="C68" s="8">
        <f t="shared" si="25"/>
        <v>81</v>
      </c>
      <c r="F68" s="1">
        <f t="shared" si="24"/>
        <v>322087.1738503362</v>
      </c>
      <c r="G68" s="1">
        <f aca="true" t="shared" si="30" ref="G68:G76">F68*0.05</f>
        <v>16104.358692516813</v>
      </c>
      <c r="H68" s="5">
        <f t="shared" si="26"/>
        <v>12883.486954013451</v>
      </c>
      <c r="I68" s="19">
        <f t="shared" si="27"/>
        <v>0.036000000000000004</v>
      </c>
      <c r="J68" s="5">
        <f aca="true" t="shared" si="31" ref="J68:J76">K67*I68</f>
        <v>16793.637884013704</v>
      </c>
      <c r="K68" s="5">
        <f aca="true" t="shared" si="32" ref="K68:K76">K67+G68+J68-H68</f>
        <v>486504.45084511983</v>
      </c>
      <c r="L68" s="5">
        <f t="shared" si="16"/>
        <v>-8052.179346258406</v>
      </c>
      <c r="M68" s="5">
        <f aca="true" t="shared" si="33" ref="M68:M76">F68/2*0.01</f>
        <v>1610.4358692516812</v>
      </c>
      <c r="N68" s="23">
        <f>SUM(L$3:L68)</f>
        <v>-263319.39090749854</v>
      </c>
      <c r="O68" s="23">
        <f>SUM(H$3:H68)</f>
        <v>421989.53185199766</v>
      </c>
      <c r="P68" s="23">
        <f>SUM(M$3:M68)</f>
        <v>52748.69148149969</v>
      </c>
      <c r="Q68" s="23">
        <f t="shared" si="28"/>
        <v>211418.83242599881</v>
      </c>
      <c r="R68" s="23">
        <f aca="true" t="shared" si="34" ref="R68:R76">IF(Q68&gt;0,K68,K68+N68+O68)</f>
        <v>486504.45084511983</v>
      </c>
      <c r="S68" s="23">
        <f aca="true" t="shared" si="35" ref="S68:S76">R68*(V68/K68)</f>
        <v>131917.42347143145</v>
      </c>
      <c r="T68" s="22">
        <f t="shared" si="12"/>
        <v>0.01</v>
      </c>
      <c r="U68" s="21">
        <f t="shared" si="13"/>
        <v>1274.2232844844364</v>
      </c>
      <c r="V68" s="37">
        <f t="shared" si="14"/>
        <v>131917.42347143145</v>
      </c>
      <c r="W68" s="15">
        <v>1995</v>
      </c>
      <c r="X68" s="16">
        <v>0.3743</v>
      </c>
      <c r="Y68" s="35">
        <v>0.027999999999999997</v>
      </c>
      <c r="Z68" s="18"/>
    </row>
    <row r="69" spans="2:26" ht="14.25">
      <c r="B69" s="8">
        <f t="shared" si="29"/>
        <v>2077</v>
      </c>
      <c r="C69" s="8">
        <f t="shared" si="25"/>
        <v>82</v>
      </c>
      <c r="F69" s="1">
        <f t="shared" si="24"/>
        <v>331105.61471814563</v>
      </c>
      <c r="G69" s="1">
        <f t="shared" si="30"/>
        <v>16555.280735907283</v>
      </c>
      <c r="H69" s="5">
        <f t="shared" si="26"/>
        <v>13244.224588725827</v>
      </c>
      <c r="I69" s="19">
        <f t="shared" si="27"/>
        <v>0.038</v>
      </c>
      <c r="J69" s="5">
        <f t="shared" si="31"/>
        <v>18487.16913211455</v>
      </c>
      <c r="K69" s="5">
        <f t="shared" si="32"/>
        <v>508302.6761244158</v>
      </c>
      <c r="L69" s="5">
        <f t="shared" si="16"/>
        <v>-8277.640367953642</v>
      </c>
      <c r="M69" s="5">
        <f t="shared" si="33"/>
        <v>1655.5280735907281</v>
      </c>
      <c r="N69" s="23">
        <f>SUM(L$3:L69)</f>
        <v>-271597.0312754522</v>
      </c>
      <c r="O69" s="23">
        <f>SUM(H$3:H69)</f>
        <v>435233.7564407235</v>
      </c>
      <c r="P69" s="23">
        <f>SUM(M$3:M69)</f>
        <v>54404.21955509042</v>
      </c>
      <c r="Q69" s="23">
        <f t="shared" si="28"/>
        <v>218040.94472036173</v>
      </c>
      <c r="R69" s="23">
        <f t="shared" si="34"/>
        <v>508302.6761244158</v>
      </c>
      <c r="S69" s="23">
        <f t="shared" si="35"/>
        <v>136547.6538533272</v>
      </c>
      <c r="T69" s="22">
        <f aca="true" t="shared" si="36" ref="T69:T76">0.01</f>
        <v>0.01</v>
      </c>
      <c r="U69" s="21">
        <f aca="true" t="shared" si="37" ref="U69:U76">IF(V68&lt;=0,0,V68*T68)</f>
        <v>1319.1742347143145</v>
      </c>
      <c r="V69" s="37">
        <f aca="true" t="shared" si="38" ref="V69:V76">V68+(G69-H69)+U69</f>
        <v>136547.6538533272</v>
      </c>
      <c r="W69" s="15">
        <v>1996</v>
      </c>
      <c r="X69" s="16">
        <v>0.2307</v>
      </c>
      <c r="Y69" s="35">
        <v>0.03</v>
      </c>
      <c r="Z69" s="18"/>
    </row>
    <row r="70" spans="2:26" ht="14.25">
      <c r="B70" s="8">
        <f t="shared" si="29"/>
        <v>2078</v>
      </c>
      <c r="C70" s="8">
        <f t="shared" si="25"/>
        <v>83</v>
      </c>
      <c r="F70" s="1">
        <f t="shared" si="24"/>
        <v>341038.78315969</v>
      </c>
      <c r="G70" s="1">
        <f t="shared" si="30"/>
        <v>17051.9391579845</v>
      </c>
      <c r="H70" s="5">
        <f t="shared" si="26"/>
        <v>13641.5513263876</v>
      </c>
      <c r="I70" s="19">
        <f t="shared" si="27"/>
        <v>0.04</v>
      </c>
      <c r="J70" s="5">
        <f t="shared" si="31"/>
        <v>20332.107044976634</v>
      </c>
      <c r="K70" s="5">
        <f t="shared" si="32"/>
        <v>532045.1710009894</v>
      </c>
      <c r="L70" s="5">
        <f aca="true" t="shared" si="39" ref="L70:L76">G70*-0.5</f>
        <v>-8525.96957899225</v>
      </c>
      <c r="M70" s="5">
        <f t="shared" si="33"/>
        <v>1705.19391579845</v>
      </c>
      <c r="N70" s="23">
        <f>SUM(L$3:L70)</f>
        <v>-280123.0008544444</v>
      </c>
      <c r="O70" s="23">
        <f>SUM(H$3:H70)</f>
        <v>448875.3077671111</v>
      </c>
      <c r="P70" s="23">
        <f>SUM(M$3:M70)</f>
        <v>56109.413470888874</v>
      </c>
      <c r="Q70" s="23">
        <f t="shared" si="28"/>
        <v>224861.72038355557</v>
      </c>
      <c r="R70" s="23">
        <f t="shared" si="34"/>
        <v>532045.1710009894</v>
      </c>
      <c r="S70" s="23">
        <f t="shared" si="35"/>
        <v>141323.5182234574</v>
      </c>
      <c r="T70" s="22">
        <f t="shared" si="36"/>
        <v>0.01</v>
      </c>
      <c r="U70" s="21">
        <f t="shared" si="37"/>
        <v>1365.476538533272</v>
      </c>
      <c r="V70" s="37">
        <f t="shared" si="38"/>
        <v>141323.5182234574</v>
      </c>
      <c r="W70" s="15">
        <v>1997</v>
      </c>
      <c r="X70" s="16">
        <v>0.3336</v>
      </c>
      <c r="Y70" s="35">
        <v>0.023</v>
      </c>
      <c r="Z70" s="18"/>
    </row>
    <row r="71" spans="2:26" ht="14.25">
      <c r="B71" s="8">
        <f t="shared" si="29"/>
        <v>2079</v>
      </c>
      <c r="C71" s="8">
        <f t="shared" si="25"/>
        <v>84</v>
      </c>
      <c r="F71" s="1">
        <f t="shared" si="24"/>
        <v>348882.6751723628</v>
      </c>
      <c r="G71" s="1">
        <f t="shared" si="30"/>
        <v>17444.133758618143</v>
      </c>
      <c r="H71" s="5">
        <f t="shared" si="26"/>
        <v>13955.307006894516</v>
      </c>
      <c r="I71" s="19">
        <f t="shared" si="27"/>
        <v>0.033</v>
      </c>
      <c r="J71" s="5">
        <f t="shared" si="31"/>
        <v>17557.490643032652</v>
      </c>
      <c r="K71" s="5">
        <f t="shared" si="32"/>
        <v>553091.4883957457</v>
      </c>
      <c r="L71" s="5">
        <f t="shared" si="39"/>
        <v>-8722.066879309072</v>
      </c>
      <c r="M71" s="5">
        <f t="shared" si="33"/>
        <v>1744.413375861814</v>
      </c>
      <c r="N71" s="23">
        <f>SUM(L$3:L71)</f>
        <v>-288845.0677337535</v>
      </c>
      <c r="O71" s="23">
        <f>SUM(H$3:H71)</f>
        <v>462830.6147740056</v>
      </c>
      <c r="P71" s="23">
        <f>SUM(M$3:M71)</f>
        <v>57853.826846750686</v>
      </c>
      <c r="Q71" s="23">
        <f t="shared" si="28"/>
        <v>231839.37388700282</v>
      </c>
      <c r="R71" s="23">
        <f t="shared" si="34"/>
        <v>553091.4883957457</v>
      </c>
      <c r="S71" s="23">
        <f t="shared" si="35"/>
        <v>146225.58015741562</v>
      </c>
      <c r="T71" s="22">
        <f t="shared" si="36"/>
        <v>0.01</v>
      </c>
      <c r="U71" s="21">
        <f t="shared" si="37"/>
        <v>1413.2351822345738</v>
      </c>
      <c r="V71" s="37">
        <f t="shared" si="38"/>
        <v>146225.5801574156</v>
      </c>
      <c r="W71" s="15">
        <v>1998</v>
      </c>
      <c r="X71" s="16">
        <v>0.2858</v>
      </c>
      <c r="Y71" s="35">
        <v>0.016</v>
      </c>
      <c r="Z71" s="18"/>
    </row>
    <row r="72" spans="2:26" ht="14.25">
      <c r="B72" s="8">
        <f t="shared" si="29"/>
        <v>2080</v>
      </c>
      <c r="C72" s="8">
        <f t="shared" si="25"/>
        <v>85</v>
      </c>
      <c r="F72" s="1">
        <f t="shared" si="24"/>
        <v>354464.79797512066</v>
      </c>
      <c r="G72" s="1">
        <f t="shared" si="30"/>
        <v>17723.239898756034</v>
      </c>
      <c r="H72" s="5">
        <f t="shared" si="26"/>
        <v>14178.591919004828</v>
      </c>
      <c r="I72" s="19">
        <f t="shared" si="27"/>
        <v>0.026000000000000002</v>
      </c>
      <c r="J72" s="5">
        <f t="shared" si="31"/>
        <v>14380.37869828939</v>
      </c>
      <c r="K72" s="5">
        <f t="shared" si="32"/>
        <v>571016.5150737864</v>
      </c>
      <c r="L72" s="5">
        <f t="shared" si="39"/>
        <v>-8861.619949378017</v>
      </c>
      <c r="M72" s="5">
        <f t="shared" si="33"/>
        <v>1772.3239898756033</v>
      </c>
      <c r="N72" s="23">
        <f>SUM(L$3:L72)</f>
        <v>-297706.6876831315</v>
      </c>
      <c r="O72" s="23">
        <f>SUM(H$3:H72)</f>
        <v>477009.2066930104</v>
      </c>
      <c r="P72" s="23">
        <f>SUM(M$3:M72)</f>
        <v>59626.150836626286</v>
      </c>
      <c r="Q72" s="23">
        <f t="shared" si="28"/>
        <v>238928.66984650522</v>
      </c>
      <c r="R72" s="23">
        <f t="shared" si="34"/>
        <v>571016.5150737864</v>
      </c>
      <c r="S72" s="23">
        <f t="shared" si="35"/>
        <v>151232.48393874094</v>
      </c>
      <c r="T72" s="22">
        <f t="shared" si="36"/>
        <v>0.01</v>
      </c>
      <c r="U72" s="21">
        <f t="shared" si="37"/>
        <v>1462.2558015741558</v>
      </c>
      <c r="V72" s="37">
        <f t="shared" si="38"/>
        <v>151232.48393874094</v>
      </c>
      <c r="W72" s="15">
        <v>1999</v>
      </c>
      <c r="X72" s="16">
        <v>0.2104</v>
      </c>
      <c r="Y72" s="35">
        <v>0.022000000000000002</v>
      </c>
      <c r="Z72" s="18"/>
    </row>
    <row r="73" spans="2:26" ht="14.25">
      <c r="B73" s="8">
        <f t="shared" si="29"/>
        <v>2081</v>
      </c>
      <c r="C73" s="8">
        <f t="shared" si="25"/>
        <v>86</v>
      </c>
      <c r="F73" s="1">
        <f t="shared" si="24"/>
        <v>362263.0235305733</v>
      </c>
      <c r="G73" s="1">
        <f t="shared" si="30"/>
        <v>18113.151176528667</v>
      </c>
      <c r="H73" s="5">
        <f t="shared" si="26"/>
        <v>14490.520941222934</v>
      </c>
      <c r="I73" s="19">
        <f t="shared" si="27"/>
        <v>0.032</v>
      </c>
      <c r="J73" s="5">
        <f t="shared" si="31"/>
        <v>18272.528482361166</v>
      </c>
      <c r="K73" s="5">
        <f t="shared" si="32"/>
        <v>592911.6737914532</v>
      </c>
      <c r="L73" s="5">
        <f t="shared" si="39"/>
        <v>-9056.575588264333</v>
      </c>
      <c r="M73" s="5">
        <f t="shared" si="33"/>
        <v>1811.3151176528665</v>
      </c>
      <c r="N73" s="23">
        <f>SUM(L$3:L73)</f>
        <v>-306763.2632713958</v>
      </c>
      <c r="O73" s="23">
        <f>SUM(H$3:H73)</f>
        <v>491499.72763423336</v>
      </c>
      <c r="P73" s="23">
        <f>SUM(M$3:M73)</f>
        <v>61437.465954279156</v>
      </c>
      <c r="Q73" s="23">
        <f t="shared" si="28"/>
        <v>246173.9303171167</v>
      </c>
      <c r="R73" s="23">
        <f t="shared" si="34"/>
        <v>592911.6737914532</v>
      </c>
      <c r="S73" s="23">
        <f t="shared" si="35"/>
        <v>156367.43901343408</v>
      </c>
      <c r="T73" s="22">
        <f t="shared" si="36"/>
        <v>0.01</v>
      </c>
      <c r="U73" s="21">
        <f t="shared" si="37"/>
        <v>1512.3248393874094</v>
      </c>
      <c r="V73" s="37">
        <f t="shared" si="38"/>
        <v>156367.43901343408</v>
      </c>
      <c r="W73" s="15">
        <v>2000</v>
      </c>
      <c r="X73" s="16">
        <v>-0.0911</v>
      </c>
      <c r="Y73" s="35">
        <v>0.034</v>
      </c>
      <c r="Z73" s="18"/>
    </row>
    <row r="74" spans="2:26" ht="14.25">
      <c r="B74" s="8">
        <f t="shared" si="29"/>
        <v>2082</v>
      </c>
      <c r="C74" s="8">
        <f t="shared" si="25"/>
        <v>87</v>
      </c>
      <c r="F74" s="1">
        <f t="shared" si="24"/>
        <v>374579.9663306128</v>
      </c>
      <c r="G74" s="1">
        <f t="shared" si="30"/>
        <v>18728.99831653064</v>
      </c>
      <c r="H74" s="5">
        <f t="shared" si="26"/>
        <v>14983.198653224514</v>
      </c>
      <c r="I74" s="19">
        <f t="shared" si="27"/>
        <v>0.044000000000000004</v>
      </c>
      <c r="J74" s="5">
        <f t="shared" si="31"/>
        <v>26088.113646823946</v>
      </c>
      <c r="K74" s="5">
        <f t="shared" si="32"/>
        <v>622745.5871015833</v>
      </c>
      <c r="L74" s="5">
        <f t="shared" si="39"/>
        <v>-9364.49915826532</v>
      </c>
      <c r="M74" s="5">
        <f t="shared" si="33"/>
        <v>1872.899831653064</v>
      </c>
      <c r="N74" s="23">
        <f>SUM(L$3:L74)</f>
        <v>-316127.7624296611</v>
      </c>
      <c r="O74" s="23">
        <f>SUM(H$3:H74)</f>
        <v>506482.92628745787</v>
      </c>
      <c r="P74" s="23">
        <f>SUM(M$3:M74)</f>
        <v>63310.36578593222</v>
      </c>
      <c r="Q74" s="23">
        <f t="shared" si="28"/>
        <v>253665.52964372898</v>
      </c>
      <c r="R74" s="23">
        <f t="shared" si="34"/>
        <v>622745.5871015833</v>
      </c>
      <c r="S74" s="23">
        <f t="shared" si="35"/>
        <v>161676.91306687455</v>
      </c>
      <c r="T74" s="22">
        <f t="shared" si="36"/>
        <v>0.01</v>
      </c>
      <c r="U74" s="21">
        <f t="shared" si="37"/>
        <v>1563.674390134341</v>
      </c>
      <c r="V74" s="37">
        <f t="shared" si="38"/>
        <v>161676.91306687455</v>
      </c>
      <c r="W74" s="15">
        <v>2001</v>
      </c>
      <c r="X74" s="16">
        <v>-0.1188</v>
      </c>
      <c r="Y74" s="35">
        <v>0.027999999999999997</v>
      </c>
      <c r="Z74" s="18"/>
    </row>
    <row r="75" spans="2:26" ht="14.25">
      <c r="B75" s="8">
        <f t="shared" si="29"/>
        <v>2083</v>
      </c>
      <c r="C75" s="8">
        <f t="shared" si="25"/>
        <v>88</v>
      </c>
      <c r="F75" s="1">
        <f t="shared" si="24"/>
        <v>385068.2053878699</v>
      </c>
      <c r="G75" s="1">
        <f t="shared" si="30"/>
        <v>19253.410269393495</v>
      </c>
      <c r="H75" s="5">
        <f t="shared" si="26"/>
        <v>15402.728215514797</v>
      </c>
      <c r="I75" s="19">
        <f t="shared" si="27"/>
        <v>0.038</v>
      </c>
      <c r="J75" s="5">
        <f t="shared" si="31"/>
        <v>23664.33230986016</v>
      </c>
      <c r="K75" s="5">
        <f t="shared" si="32"/>
        <v>650260.6014653221</v>
      </c>
      <c r="L75" s="5">
        <f t="shared" si="39"/>
        <v>-9626.705134696747</v>
      </c>
      <c r="M75" s="5">
        <f t="shared" si="33"/>
        <v>1925.3410269393496</v>
      </c>
      <c r="N75" s="23">
        <f>SUM(L$3:L75)</f>
        <v>-325754.46756435785</v>
      </c>
      <c r="O75" s="23">
        <f>SUM(H$3:H75)</f>
        <v>521885.65450297267</v>
      </c>
      <c r="P75" s="23">
        <f>SUM(M$3:M75)</f>
        <v>65235.70681287157</v>
      </c>
      <c r="Q75" s="23">
        <f t="shared" si="28"/>
        <v>261366.89375148638</v>
      </c>
      <c r="R75" s="23">
        <f t="shared" si="34"/>
        <v>650260.6014653221</v>
      </c>
      <c r="S75" s="23">
        <f t="shared" si="35"/>
        <v>167144.364251422</v>
      </c>
      <c r="T75" s="22">
        <f t="shared" si="36"/>
        <v>0.01</v>
      </c>
      <c r="U75" s="21">
        <f t="shared" si="37"/>
        <v>1616.7691306687454</v>
      </c>
      <c r="V75" s="37">
        <f t="shared" si="38"/>
        <v>167144.364251422</v>
      </c>
      <c r="W75" s="15">
        <v>2002</v>
      </c>
      <c r="X75" s="16">
        <v>-0.221</v>
      </c>
      <c r="Y75" s="35">
        <v>0.016</v>
      </c>
      <c r="Z75" s="18"/>
    </row>
    <row r="76" spans="2:26" ht="15.75">
      <c r="B76" s="8">
        <f t="shared" si="29"/>
        <v>2084</v>
      </c>
      <c r="C76" s="8">
        <f t="shared" si="25"/>
        <v>89</v>
      </c>
      <c r="F76" s="6">
        <f t="shared" si="24"/>
        <v>391229.2966740758</v>
      </c>
      <c r="G76" s="6">
        <f t="shared" si="30"/>
        <v>19561.46483370379</v>
      </c>
      <c r="H76" s="7">
        <f t="shared" si="26"/>
        <v>15649.171866963034</v>
      </c>
      <c r="I76" s="19">
        <f t="shared" si="27"/>
        <v>0.026000000000000002</v>
      </c>
      <c r="J76" s="6">
        <f t="shared" si="31"/>
        <v>16906.775638098374</v>
      </c>
      <c r="K76" s="6">
        <f t="shared" si="32"/>
        <v>671079.6700701612</v>
      </c>
      <c r="L76" s="7">
        <f t="shared" si="39"/>
        <v>-9780.732416851895</v>
      </c>
      <c r="M76" s="7">
        <f t="shared" si="33"/>
        <v>1956.1464833703792</v>
      </c>
      <c r="N76" s="24">
        <f>SUM(L$3:L76)</f>
        <v>-335535.19998120976</v>
      </c>
      <c r="O76" s="24">
        <f>SUM(H$3:H76)</f>
        <v>537534.8263699356</v>
      </c>
      <c r="P76" s="24">
        <f>SUM(M$3:M76)</f>
        <v>67191.85329624194</v>
      </c>
      <c r="Q76" s="24">
        <f t="shared" si="28"/>
        <v>269191.47968496784</v>
      </c>
      <c r="R76" s="24">
        <f t="shared" si="34"/>
        <v>671079.6700701612</v>
      </c>
      <c r="S76" s="24">
        <f t="shared" si="35"/>
        <v>172728.100860677</v>
      </c>
      <c r="T76" s="22">
        <f t="shared" si="36"/>
        <v>0.01</v>
      </c>
      <c r="U76" s="21">
        <f t="shared" si="37"/>
        <v>1671.44364251422</v>
      </c>
      <c r="V76" s="37">
        <f t="shared" si="38"/>
        <v>172728.100860677</v>
      </c>
      <c r="W76" s="15">
        <v>2003</v>
      </c>
      <c r="X76" s="16">
        <v>0.287</v>
      </c>
      <c r="Y76" s="35">
        <v>0.023</v>
      </c>
      <c r="Z76" s="18"/>
    </row>
    <row r="77" spans="4:26" ht="14.25">
      <c r="D77" s="8"/>
      <c r="E77" s="8"/>
      <c r="F77" s="8"/>
      <c r="T77" s="22"/>
      <c r="U77" s="21"/>
      <c r="V77" s="37"/>
      <c r="W77" s="15"/>
      <c r="X77" s="16"/>
      <c r="Y77" s="35"/>
      <c r="Z77" s="18"/>
    </row>
    <row r="78" spans="1:26" ht="14.25">
      <c r="A78" s="41" t="s">
        <v>40</v>
      </c>
      <c r="B78" s="41"/>
      <c r="C78" s="41"/>
      <c r="D78" s="41"/>
      <c r="E78" s="41"/>
      <c r="F78" s="41"/>
      <c r="G78" s="41"/>
      <c r="Z78" s="1"/>
    </row>
    <row r="80" spans="1:26" ht="30" customHeight="1">
      <c r="A80" s="41" t="s">
        <v>50</v>
      </c>
      <c r="B80" s="41"/>
      <c r="C80" s="41"/>
      <c r="D80" s="41"/>
      <c r="E80" s="41"/>
      <c r="F80" s="41"/>
      <c r="G80" s="41"/>
      <c r="Z80" s="1"/>
    </row>
    <row r="81" spans="1:26" ht="30" customHeight="1">
      <c r="A81" s="41" t="s">
        <v>43</v>
      </c>
      <c r="B81" s="41"/>
      <c r="C81" s="41"/>
      <c r="D81" s="41"/>
      <c r="E81" s="41"/>
      <c r="F81" s="41"/>
      <c r="G81" s="41"/>
      <c r="Z81" s="1"/>
    </row>
    <row r="82" spans="1:26" ht="30" customHeight="1">
      <c r="A82" s="41" t="s">
        <v>52</v>
      </c>
      <c r="B82" s="41"/>
      <c r="C82" s="41"/>
      <c r="D82" s="41"/>
      <c r="E82" s="41"/>
      <c r="F82" s="41"/>
      <c r="G82" s="41"/>
      <c r="Z82" s="1"/>
    </row>
    <row r="83" spans="1:7" ht="151.5" customHeight="1">
      <c r="A83" s="41" t="s">
        <v>51</v>
      </c>
      <c r="B83" s="41"/>
      <c r="C83" s="41"/>
      <c r="D83" s="41"/>
      <c r="E83" s="41"/>
      <c r="F83" s="41"/>
      <c r="G83" s="41"/>
    </row>
    <row r="84" spans="1:26" ht="132" customHeight="1">
      <c r="A84" s="41" t="s">
        <v>67</v>
      </c>
      <c r="B84" s="41"/>
      <c r="C84" s="41"/>
      <c r="D84" s="41"/>
      <c r="E84" s="41"/>
      <c r="F84" s="41"/>
      <c r="G84" s="41"/>
      <c r="Z84" s="1"/>
    </row>
    <row r="200" ht="9.75" customHeight="1"/>
    <row r="201" ht="14.25" hidden="1"/>
  </sheetData>
  <sheetProtection/>
  <mergeCells count="7">
    <mergeCell ref="W1:X1"/>
    <mergeCell ref="A78:G78"/>
    <mergeCell ref="A80:G80"/>
    <mergeCell ref="A81:G81"/>
    <mergeCell ref="A84:G84"/>
    <mergeCell ref="A83:G83"/>
    <mergeCell ref="A82:G82"/>
  </mergeCells>
  <printOptions gridLines="1" headings="1"/>
  <pageMargins left="0.7" right="0.7" top="0.75" bottom="0.75" header="0.3" footer="0.05"/>
  <pageSetup fitToHeight="0" fitToWidth="2" horizontalDpi="300" verticalDpi="300" orientation="landscape" paperSize="5" r:id="rId1"/>
  <headerFooter>
    <oddHeader>&amp;C&amp;A</oddHeader>
    <oddFooter xml:space="preserve">&amp;LDraft Version 2011-03-12A
&amp;F&amp;CThis worksheet can be freely copied and distributed
If you find flaws in my assumptions or your have other thoughts, send them to comments@jeffreyromel.us
Copyright (c) Jeffrey Romel. 2011.&amp;R&amp;P of &amp;N </oddFooter>
  </headerFooter>
</worksheet>
</file>

<file path=xl/worksheets/sheet3.xml><?xml version="1.0" encoding="utf-8"?>
<worksheet xmlns="http://schemas.openxmlformats.org/spreadsheetml/2006/main" xmlns:r="http://schemas.openxmlformats.org/officeDocument/2006/relationships">
  <dimension ref="A1:AA81"/>
  <sheetViews>
    <sheetView workbookViewId="0" topLeftCell="A1">
      <pane ySplit="1" topLeftCell="A76" activePane="bottomLeft" state="frozen"/>
      <selection pane="topLeft" activeCell="A1" sqref="A1"/>
      <selection pane="bottomLeft" activeCell="A80" sqref="A80:G80"/>
    </sheetView>
  </sheetViews>
  <sheetFormatPr defaultColWidth="9.140625" defaultRowHeight="15"/>
  <cols>
    <col min="1" max="1" width="28.57421875" style="8" customWidth="1"/>
    <col min="2" max="2" width="7.28125" style="8" customWidth="1"/>
    <col min="3" max="3" width="6.7109375" style="8" customWidth="1"/>
    <col min="4" max="4" width="12.00390625" style="1" customWidth="1"/>
    <col min="5" max="5" width="11.8515625" style="2" customWidth="1"/>
    <col min="6" max="6" width="13.28125" style="1" customWidth="1"/>
    <col min="7" max="7" width="17.00390625" style="8" customWidth="1"/>
    <col min="8" max="8" width="13.57421875" style="5" customWidth="1"/>
    <col min="9" max="9" width="9.8515625" style="19" customWidth="1"/>
    <col min="10" max="10" width="14.140625" style="5" customWidth="1"/>
    <col min="11" max="11" width="15.00390625" style="5" customWidth="1"/>
    <col min="12" max="12" width="13.7109375" style="5" customWidth="1"/>
    <col min="13" max="20" width="13.57421875" style="5" customWidth="1"/>
    <col min="21" max="21" width="10.57421875" style="19" customWidth="1"/>
    <col min="22" max="22" width="14.140625" style="5" customWidth="1"/>
    <col min="23" max="23" width="15.00390625" style="1" customWidth="1"/>
    <col min="24" max="24" width="9.00390625" style="3" customWidth="1"/>
    <col min="25" max="25" width="9.00390625" style="4" customWidth="1"/>
    <col min="26" max="26" width="9.421875" style="19" customWidth="1"/>
    <col min="27" max="27" width="8.421875" style="8" customWidth="1"/>
    <col min="28" max="16384" width="8.8515625" style="8" customWidth="1"/>
  </cols>
  <sheetData>
    <row r="1" spans="1:27" s="25" customFormat="1" ht="81.75" customHeight="1">
      <c r="A1" s="25" t="s">
        <v>1</v>
      </c>
      <c r="B1" s="25" t="s">
        <v>6</v>
      </c>
      <c r="C1" s="25" t="s">
        <v>36</v>
      </c>
      <c r="D1" s="26" t="s">
        <v>33</v>
      </c>
      <c r="E1" s="27" t="s">
        <v>0</v>
      </c>
      <c r="F1" s="26" t="s">
        <v>44</v>
      </c>
      <c r="G1" s="25" t="s">
        <v>45</v>
      </c>
      <c r="H1" s="29" t="s">
        <v>46</v>
      </c>
      <c r="I1" s="28" t="s">
        <v>60</v>
      </c>
      <c r="J1" s="29" t="s">
        <v>56</v>
      </c>
      <c r="K1" s="29" t="s">
        <v>57</v>
      </c>
      <c r="L1" s="29" t="s">
        <v>59</v>
      </c>
      <c r="M1" s="29" t="s">
        <v>54</v>
      </c>
      <c r="N1" s="30" t="s">
        <v>31</v>
      </c>
      <c r="O1" s="30" t="s">
        <v>58</v>
      </c>
      <c r="P1" s="30" t="s">
        <v>34</v>
      </c>
      <c r="Q1" s="30" t="s">
        <v>47</v>
      </c>
      <c r="R1" s="30" t="s">
        <v>63</v>
      </c>
      <c r="S1" s="30" t="s">
        <v>65</v>
      </c>
      <c r="T1" s="30" t="s">
        <v>66</v>
      </c>
      <c r="U1" s="31" t="s">
        <v>24</v>
      </c>
      <c r="V1" s="32" t="s">
        <v>35</v>
      </c>
      <c r="W1" s="36" t="s">
        <v>48</v>
      </c>
      <c r="X1" s="39" t="s">
        <v>16</v>
      </c>
      <c r="Y1" s="40"/>
      <c r="Z1" s="34" t="s">
        <v>15</v>
      </c>
      <c r="AA1" s="33" t="s">
        <v>18</v>
      </c>
    </row>
    <row r="2" spans="14:27" ht="14.25">
      <c r="N2" s="23"/>
      <c r="O2" s="23"/>
      <c r="P2" s="23"/>
      <c r="Q2" s="23"/>
      <c r="R2" s="23"/>
      <c r="S2" s="23"/>
      <c r="T2" s="23"/>
      <c r="U2" s="22"/>
      <c r="V2" s="21"/>
      <c r="W2" s="37"/>
      <c r="X2" s="15"/>
      <c r="Y2" s="16"/>
      <c r="Z2" s="35"/>
      <c r="AA2" s="17"/>
    </row>
    <row r="3" spans="1:27" ht="63" customHeight="1">
      <c r="A3" s="8" t="s">
        <v>21</v>
      </c>
      <c r="B3" s="8">
        <v>2011</v>
      </c>
      <c r="C3" s="8">
        <v>16</v>
      </c>
      <c r="D3" s="1">
        <v>8.25</v>
      </c>
      <c r="E3" s="2">
        <v>20</v>
      </c>
      <c r="F3" s="1">
        <f>D3*E3*52</f>
        <v>8580</v>
      </c>
      <c r="G3" s="1">
        <f>F3*0.05</f>
        <v>429</v>
      </c>
      <c r="H3" s="5">
        <f aca="true" t="shared" si="0" ref="H3:H34">G3*0.8</f>
        <v>343.20000000000005</v>
      </c>
      <c r="I3" s="19">
        <f aca="true" t="shared" si="1" ref="I3:I34">Z2+0.01</f>
        <v>0.01</v>
      </c>
      <c r="J3" s="5">
        <f>K2*I3</f>
        <v>0</v>
      </c>
      <c r="K3" s="5">
        <f>K2+G3+J3-H3</f>
        <v>85.79999999999995</v>
      </c>
      <c r="L3" s="5">
        <v>0</v>
      </c>
      <c r="M3" s="5">
        <f>F3/10*0.01</f>
        <v>8.58</v>
      </c>
      <c r="N3" s="23">
        <f>SUM(L$3:L3)</f>
        <v>0</v>
      </c>
      <c r="O3" s="23">
        <f>SUM(H$3:H3)</f>
        <v>343.20000000000005</v>
      </c>
      <c r="P3" s="23">
        <f>SUM(M$3:M3)</f>
        <v>8.58</v>
      </c>
      <c r="Q3" s="23">
        <f aca="true" t="shared" si="2" ref="Q3:Q34">N3+O3+P3</f>
        <v>351.78000000000003</v>
      </c>
      <c r="R3" s="23">
        <f>Q3*(W3/K3)</f>
        <v>351.78000000000003</v>
      </c>
      <c r="S3" s="23">
        <f>IF(Q3&gt;0,K3,K3+N3+O3)</f>
        <v>85.79999999999995</v>
      </c>
      <c r="T3" s="23">
        <f>S3*(W3/K3)</f>
        <v>85.79999999999995</v>
      </c>
      <c r="U3" s="22">
        <f>0.01</f>
        <v>0.01</v>
      </c>
      <c r="V3" s="21">
        <f>IF(W2&lt;=0,0,(G2-H2)*U2)</f>
        <v>0</v>
      </c>
      <c r="W3" s="37">
        <f>(G3-H3)+V3</f>
        <v>85.79999999999995</v>
      </c>
      <c r="X3" s="15" t="s">
        <v>2</v>
      </c>
      <c r="Y3" s="16">
        <v>-0.249</v>
      </c>
      <c r="Z3" s="35">
        <v>-0.023</v>
      </c>
      <c r="AA3" s="18">
        <v>8.25</v>
      </c>
    </row>
    <row r="4" spans="2:27" ht="16.5" customHeight="1">
      <c r="B4" s="8">
        <f aca="true" t="shared" si="3" ref="B4:B35">B3+1</f>
        <v>2012</v>
      </c>
      <c r="C4" s="8">
        <v>17</v>
      </c>
      <c r="D4" s="1">
        <f>D3*(1+Z3)</f>
        <v>8.06025</v>
      </c>
      <c r="E4" s="2">
        <v>20</v>
      </c>
      <c r="F4" s="1">
        <f aca="true" t="shared" si="4" ref="F4:F56">D4*E4*52</f>
        <v>8382.66</v>
      </c>
      <c r="G4" s="1">
        <f aca="true" t="shared" si="5" ref="G4:G67">F4*0.05</f>
        <v>419.13300000000004</v>
      </c>
      <c r="H4" s="5">
        <f t="shared" si="0"/>
        <v>335.30640000000005</v>
      </c>
      <c r="I4" s="19">
        <f t="shared" si="1"/>
        <v>-0.013</v>
      </c>
      <c r="J4" s="5">
        <f>K3*I4</f>
        <v>-1.1153999999999993</v>
      </c>
      <c r="K4" s="5">
        <f aca="true" t="shared" si="6" ref="K4:K67">K3+G4+J4-H4</f>
        <v>168.51119999999992</v>
      </c>
      <c r="L4" s="5">
        <v>0</v>
      </c>
      <c r="M4" s="5">
        <f aca="true" t="shared" si="7" ref="M4:M67">F4/10*0.01</f>
        <v>8.38266</v>
      </c>
      <c r="N4" s="23">
        <f>SUM(L$3:L4)</f>
        <v>0</v>
      </c>
      <c r="O4" s="23">
        <f>SUM(H$3:H4)</f>
        <v>678.5064000000001</v>
      </c>
      <c r="P4" s="23">
        <f>SUM(M$3:M4)</f>
        <v>16.96266</v>
      </c>
      <c r="Q4" s="23">
        <f t="shared" si="2"/>
        <v>695.4690600000001</v>
      </c>
      <c r="R4" s="23">
        <f aca="true" t="shared" si="8" ref="R4:R67">Q4*(W4/K4)</f>
        <v>703.6135551018332</v>
      </c>
      <c r="S4" s="23">
        <f aca="true" t="shared" si="9" ref="S4:S67">IF(Q4&gt;0,K4,K4+N4+O4)</f>
        <v>168.51119999999992</v>
      </c>
      <c r="T4" s="23">
        <f aca="true" t="shared" si="10" ref="T4:T67">S4*(W4/K4)</f>
        <v>170.48459999999994</v>
      </c>
      <c r="U4" s="22">
        <f>0.01</f>
        <v>0.01</v>
      </c>
      <c r="V4" s="21">
        <f>IF(W3&lt;=0,0,W3*U3)</f>
        <v>0.8579999999999995</v>
      </c>
      <c r="W4" s="37">
        <f>W3+(G4-H4)+V4</f>
        <v>170.48459999999994</v>
      </c>
      <c r="X4" s="15" t="s">
        <v>3</v>
      </c>
      <c r="Y4" s="16">
        <v>-0.4334</v>
      </c>
      <c r="Z4" s="35">
        <v>-0.09</v>
      </c>
      <c r="AA4" s="18"/>
    </row>
    <row r="5" spans="1:27" ht="28.5">
      <c r="A5" s="8" t="s">
        <v>8</v>
      </c>
      <c r="B5" s="8">
        <f t="shared" si="3"/>
        <v>2013</v>
      </c>
      <c r="C5" s="8">
        <v>18</v>
      </c>
      <c r="D5" s="1">
        <v>12</v>
      </c>
      <c r="E5" s="2">
        <v>40</v>
      </c>
      <c r="F5" s="1">
        <f t="shared" si="4"/>
        <v>24960</v>
      </c>
      <c r="G5" s="1">
        <f t="shared" si="5"/>
        <v>1248</v>
      </c>
      <c r="H5" s="5">
        <f t="shared" si="0"/>
        <v>998.4000000000001</v>
      </c>
      <c r="I5" s="19">
        <f t="shared" si="1"/>
        <v>-0.08</v>
      </c>
      <c r="J5" s="5">
        <f aca="true" t="shared" si="11" ref="J5:J68">K4*I5</f>
        <v>-13.480895999999994</v>
      </c>
      <c r="K5" s="5">
        <f t="shared" si="6"/>
        <v>404.6303039999998</v>
      </c>
      <c r="L5" s="5">
        <f>G5*-0.9</f>
        <v>-1123.2</v>
      </c>
      <c r="M5" s="5">
        <f t="shared" si="7"/>
        <v>24.96</v>
      </c>
      <c r="N5" s="23">
        <f>SUM(L$3:L5)</f>
        <v>-1123.2</v>
      </c>
      <c r="O5" s="23">
        <f>SUM(H$3:H5)</f>
        <v>1676.9064000000003</v>
      </c>
      <c r="P5" s="23">
        <f>SUM(M$3:M5)</f>
        <v>41.92266</v>
      </c>
      <c r="Q5" s="23">
        <f t="shared" si="2"/>
        <v>595.6290600000002</v>
      </c>
      <c r="R5" s="23">
        <f t="shared" si="8"/>
        <v>620.8878790227755</v>
      </c>
      <c r="S5" s="23">
        <f t="shared" si="9"/>
        <v>404.6303039999998</v>
      </c>
      <c r="T5" s="23">
        <f t="shared" si="10"/>
        <v>421.7894459999998</v>
      </c>
      <c r="U5" s="22">
        <f aca="true" t="shared" si="12" ref="U5:U68">0.01</f>
        <v>0.01</v>
      </c>
      <c r="V5" s="21">
        <f aca="true" t="shared" si="13" ref="V5:V68">IF(W4&lt;=0,0,W4*U4)</f>
        <v>1.7048459999999994</v>
      </c>
      <c r="W5" s="37">
        <f aca="true" t="shared" si="14" ref="W5:W68">W4+(G5-H5)+V5</f>
        <v>421.7894459999998</v>
      </c>
      <c r="X5" s="15" t="s">
        <v>4</v>
      </c>
      <c r="Y5" s="16">
        <v>-0.0819</v>
      </c>
      <c r="Z5" s="35">
        <v>-0.099</v>
      </c>
      <c r="AA5" s="18"/>
    </row>
    <row r="6" spans="2:27" ht="14.25">
      <c r="B6" s="8">
        <f t="shared" si="3"/>
        <v>2014</v>
      </c>
      <c r="C6" s="8">
        <f aca="true" t="shared" si="15" ref="C6:C14">C5+1</f>
        <v>19</v>
      </c>
      <c r="D6" s="1">
        <f aca="true" t="shared" si="16" ref="D6:D37">D5*(1+Z5)</f>
        <v>10.812000000000001</v>
      </c>
      <c r="E6" s="2">
        <v>40</v>
      </c>
      <c r="F6" s="1">
        <f t="shared" si="4"/>
        <v>22488.96</v>
      </c>
      <c r="G6" s="1">
        <f t="shared" si="5"/>
        <v>1124.448</v>
      </c>
      <c r="H6" s="5">
        <f t="shared" si="0"/>
        <v>899.5584000000001</v>
      </c>
      <c r="I6" s="19">
        <f t="shared" si="1"/>
        <v>-0.08900000000000001</v>
      </c>
      <c r="J6" s="5">
        <f t="shared" si="11"/>
        <v>-36.01209705599999</v>
      </c>
      <c r="K6" s="5">
        <f t="shared" si="6"/>
        <v>593.5078069439999</v>
      </c>
      <c r="L6" s="5">
        <f aca="true" t="shared" si="17" ref="L6:L69">G6*-0.9</f>
        <v>-1012.0032000000001</v>
      </c>
      <c r="M6" s="5">
        <f t="shared" si="7"/>
        <v>22.48896</v>
      </c>
      <c r="N6" s="23">
        <f>SUM(L$3:L6)</f>
        <v>-2135.2032</v>
      </c>
      <c r="O6" s="23">
        <f>SUM(H$3:H6)</f>
        <v>2576.4648000000007</v>
      </c>
      <c r="P6" s="23">
        <f>SUM(M$3:M6)</f>
        <v>64.41162</v>
      </c>
      <c r="Q6" s="23">
        <f t="shared" si="2"/>
        <v>505.6732200000007</v>
      </c>
      <c r="R6" s="23">
        <f t="shared" si="8"/>
        <v>554.5692035043656</v>
      </c>
      <c r="S6" s="23">
        <f t="shared" si="9"/>
        <v>593.5078069439999</v>
      </c>
      <c r="T6" s="23">
        <f t="shared" si="10"/>
        <v>650.8969404599998</v>
      </c>
      <c r="U6" s="22">
        <f t="shared" si="12"/>
        <v>0.01</v>
      </c>
      <c r="V6" s="21">
        <f t="shared" si="13"/>
        <v>4.217894459999998</v>
      </c>
      <c r="W6" s="37">
        <f t="shared" si="14"/>
        <v>650.8969404599998</v>
      </c>
      <c r="X6" s="15">
        <v>1933</v>
      </c>
      <c r="Y6" s="16">
        <v>0.5399</v>
      </c>
      <c r="Z6" s="35">
        <v>-0.051</v>
      </c>
      <c r="AA6" s="18"/>
    </row>
    <row r="7" spans="1:27" ht="14.25">
      <c r="A7" s="8" t="s">
        <v>9</v>
      </c>
      <c r="B7" s="8">
        <f t="shared" si="3"/>
        <v>2015</v>
      </c>
      <c r="C7" s="8">
        <f t="shared" si="15"/>
        <v>20</v>
      </c>
      <c r="D7" s="1">
        <f t="shared" si="16"/>
        <v>10.260588</v>
      </c>
      <c r="E7" s="2">
        <v>40</v>
      </c>
      <c r="F7" s="1">
        <f t="shared" si="4"/>
        <v>21342.02304</v>
      </c>
      <c r="G7" s="1">
        <f t="shared" si="5"/>
        <v>1067.101152</v>
      </c>
      <c r="H7" s="5">
        <f t="shared" si="0"/>
        <v>853.6809216</v>
      </c>
      <c r="I7" s="19">
        <f t="shared" si="1"/>
        <v>-0.040999999999999995</v>
      </c>
      <c r="J7" s="5">
        <f t="shared" si="11"/>
        <v>-24.33382008470399</v>
      </c>
      <c r="K7" s="5">
        <f t="shared" si="6"/>
        <v>782.5942172592958</v>
      </c>
      <c r="L7" s="5">
        <v>-10000</v>
      </c>
      <c r="M7" s="5">
        <f t="shared" si="7"/>
        <v>21.34202304</v>
      </c>
      <c r="N7" s="23">
        <f>SUM(L$3:L7)</f>
        <v>-12135.2032</v>
      </c>
      <c r="O7" s="23">
        <f>SUM(H$3:H7)</f>
        <v>3430.145721600001</v>
      </c>
      <c r="P7" s="23">
        <f>SUM(M$3:M7)</f>
        <v>85.75364304</v>
      </c>
      <c r="Q7" s="23">
        <f>N7+O7+P7</f>
        <v>-8619.303835359999</v>
      </c>
      <c r="R7" s="23">
        <f t="shared" si="8"/>
        <v>-9591.068941194953</v>
      </c>
      <c r="S7" s="23">
        <f t="shared" si="9"/>
        <v>-7922.463261140704</v>
      </c>
      <c r="T7" s="23">
        <f t="shared" si="10"/>
        <v>-8815.664556337231</v>
      </c>
      <c r="U7" s="22">
        <f t="shared" si="12"/>
        <v>0.01</v>
      </c>
      <c r="V7" s="21">
        <f t="shared" si="13"/>
        <v>6.5089694045999975</v>
      </c>
      <c r="W7" s="37">
        <f t="shared" si="14"/>
        <v>870.8261402645996</v>
      </c>
      <c r="X7" s="15">
        <v>1934</v>
      </c>
      <c r="Y7" s="16">
        <v>-0.0144</v>
      </c>
      <c r="Z7" s="35">
        <v>0.031</v>
      </c>
      <c r="AA7" s="18"/>
    </row>
    <row r="8" spans="2:27" ht="14.25">
      <c r="B8" s="8">
        <f t="shared" si="3"/>
        <v>2016</v>
      </c>
      <c r="C8" s="8">
        <f t="shared" si="15"/>
        <v>21</v>
      </c>
      <c r="D8" s="1">
        <f t="shared" si="16"/>
        <v>10.578666228</v>
      </c>
      <c r="E8" s="2">
        <v>40</v>
      </c>
      <c r="F8" s="1">
        <f t="shared" si="4"/>
        <v>22003.62575424</v>
      </c>
      <c r="G8" s="1">
        <f t="shared" si="5"/>
        <v>1100.181287712</v>
      </c>
      <c r="H8" s="5">
        <f t="shared" si="0"/>
        <v>880.1450301696001</v>
      </c>
      <c r="I8" s="19">
        <f t="shared" si="1"/>
        <v>0.041</v>
      </c>
      <c r="J8" s="5">
        <f t="shared" si="11"/>
        <v>32.08636290763113</v>
      </c>
      <c r="K8" s="5">
        <f t="shared" si="6"/>
        <v>1034.7168377093271</v>
      </c>
      <c r="L8" s="5">
        <f t="shared" si="17"/>
        <v>-990.1631589408001</v>
      </c>
      <c r="M8" s="5">
        <f t="shared" si="7"/>
        <v>22.00362575424</v>
      </c>
      <c r="N8" s="23">
        <f>SUM(L$3:L8)</f>
        <v>-13125.3663589408</v>
      </c>
      <c r="O8" s="23">
        <f>SUM(H$3:H8)</f>
        <v>4310.290751769601</v>
      </c>
      <c r="P8" s="23">
        <f>SUM(M$3:M8)</f>
        <v>107.75726879424</v>
      </c>
      <c r="Q8" s="23">
        <f t="shared" si="2"/>
        <v>-8707.31833837696</v>
      </c>
      <c r="R8" s="23">
        <f t="shared" si="8"/>
        <v>-9253.074286945166</v>
      </c>
      <c r="S8" s="23">
        <f t="shared" si="9"/>
        <v>-7780.358769461872</v>
      </c>
      <c r="T8" s="23">
        <f t="shared" si="10"/>
        <v>-8268.014889913316</v>
      </c>
      <c r="U8" s="22">
        <f t="shared" si="12"/>
        <v>0.01</v>
      </c>
      <c r="V8" s="21">
        <f t="shared" si="13"/>
        <v>8.708261402645997</v>
      </c>
      <c r="W8" s="37">
        <f t="shared" si="14"/>
        <v>1099.5706592096456</v>
      </c>
      <c r="X8" s="15">
        <v>1935</v>
      </c>
      <c r="Y8" s="16">
        <v>0.4767</v>
      </c>
      <c r="Z8" s="35">
        <v>0.022000000000000002</v>
      </c>
      <c r="AA8" s="18"/>
    </row>
    <row r="9" spans="2:27" ht="14.25">
      <c r="B9" s="8">
        <f t="shared" si="3"/>
        <v>2017</v>
      </c>
      <c r="C9" s="8">
        <f t="shared" si="15"/>
        <v>22</v>
      </c>
      <c r="D9" s="1">
        <f t="shared" si="16"/>
        <v>10.811396885016</v>
      </c>
      <c r="E9" s="2">
        <v>40</v>
      </c>
      <c r="F9" s="1">
        <f t="shared" si="4"/>
        <v>22487.705520833282</v>
      </c>
      <c r="G9" s="1">
        <f t="shared" si="5"/>
        <v>1124.3852760416642</v>
      </c>
      <c r="H9" s="5">
        <f t="shared" si="0"/>
        <v>899.5082208333314</v>
      </c>
      <c r="I9" s="19">
        <f t="shared" si="1"/>
        <v>0.032</v>
      </c>
      <c r="J9" s="5">
        <f t="shared" si="11"/>
        <v>33.11093880669847</v>
      </c>
      <c r="K9" s="5">
        <f t="shared" si="6"/>
        <v>1292.7048317243584</v>
      </c>
      <c r="L9" s="5">
        <f t="shared" si="17"/>
        <v>-1011.9467484374977</v>
      </c>
      <c r="M9" s="5">
        <f t="shared" si="7"/>
        <v>22.487705520833284</v>
      </c>
      <c r="N9" s="23">
        <f>SUM(L$3:L9)</f>
        <v>-14137.313107378299</v>
      </c>
      <c r="O9" s="23">
        <f>SUM(H$3:H9)</f>
        <v>5209.798972602933</v>
      </c>
      <c r="P9" s="23">
        <f>SUM(M$3:M9)</f>
        <v>130.24497431507328</v>
      </c>
      <c r="Q9" s="23">
        <f t="shared" si="2"/>
        <v>-8797.269160460293</v>
      </c>
      <c r="R9" s="23">
        <f t="shared" si="8"/>
        <v>-9088.118907639842</v>
      </c>
      <c r="S9" s="23">
        <f t="shared" si="9"/>
        <v>-7634.809303051007</v>
      </c>
      <c r="T9" s="23">
        <f t="shared" si="10"/>
        <v>-7887.226537883034</v>
      </c>
      <c r="U9" s="22">
        <f t="shared" si="12"/>
        <v>0.01</v>
      </c>
      <c r="V9" s="21">
        <f t="shared" si="13"/>
        <v>10.995706592096456</v>
      </c>
      <c r="W9" s="37">
        <f t="shared" si="14"/>
        <v>1335.4434210100746</v>
      </c>
      <c r="X9" s="15">
        <v>1936</v>
      </c>
      <c r="Y9" s="16">
        <v>0.3392</v>
      </c>
      <c r="Z9" s="35">
        <v>0.015</v>
      </c>
      <c r="AA9" s="18"/>
    </row>
    <row r="10" spans="2:27" ht="14.25">
      <c r="B10" s="8">
        <f t="shared" si="3"/>
        <v>2018</v>
      </c>
      <c r="C10" s="8">
        <f t="shared" si="15"/>
        <v>23</v>
      </c>
      <c r="D10" s="1">
        <f t="shared" si="16"/>
        <v>10.97356783829124</v>
      </c>
      <c r="E10" s="2">
        <v>40</v>
      </c>
      <c r="F10" s="1">
        <f t="shared" si="4"/>
        <v>22825.021103645777</v>
      </c>
      <c r="G10" s="1">
        <f t="shared" si="5"/>
        <v>1141.2510551822888</v>
      </c>
      <c r="H10" s="5">
        <f t="shared" si="0"/>
        <v>913.0008441458311</v>
      </c>
      <c r="I10" s="19">
        <f t="shared" si="1"/>
        <v>0.025</v>
      </c>
      <c r="J10" s="5">
        <f t="shared" si="11"/>
        <v>32.317620793108965</v>
      </c>
      <c r="K10" s="5">
        <f t="shared" si="6"/>
        <v>1553.2726635539248</v>
      </c>
      <c r="L10" s="5">
        <f t="shared" si="17"/>
        <v>-1027.12594966406</v>
      </c>
      <c r="M10" s="5">
        <f t="shared" si="7"/>
        <v>22.825021103645778</v>
      </c>
      <c r="N10" s="23">
        <f>SUM(L$3:L10)</f>
        <v>-15164.439057042358</v>
      </c>
      <c r="O10" s="23">
        <f>SUM(H$3:H10)</f>
        <v>6122.799816748764</v>
      </c>
      <c r="P10" s="23">
        <f>SUM(M$3:M10)</f>
        <v>153.06999541871906</v>
      </c>
      <c r="Q10" s="23">
        <f t="shared" si="2"/>
        <v>-8888.569244874876</v>
      </c>
      <c r="R10" s="23">
        <f t="shared" si="8"/>
        <v>-9024.623472961452</v>
      </c>
      <c r="S10" s="23">
        <f t="shared" si="9"/>
        <v>-7488.366576739671</v>
      </c>
      <c r="T10" s="23">
        <f t="shared" si="10"/>
        <v>-7602.988391135174</v>
      </c>
      <c r="U10" s="22">
        <f t="shared" si="12"/>
        <v>0.01</v>
      </c>
      <c r="V10" s="21">
        <f t="shared" si="13"/>
        <v>13.354434210100747</v>
      </c>
      <c r="W10" s="37">
        <f t="shared" si="14"/>
        <v>1577.048066256633</v>
      </c>
      <c r="X10" s="15">
        <v>1937</v>
      </c>
      <c r="Y10" s="16">
        <v>-0.3503</v>
      </c>
      <c r="Z10" s="35">
        <v>0.036000000000000004</v>
      </c>
      <c r="AA10" s="18"/>
    </row>
    <row r="11" spans="2:27" ht="14.25">
      <c r="B11" s="8">
        <f t="shared" si="3"/>
        <v>2019</v>
      </c>
      <c r="C11" s="8">
        <f t="shared" si="15"/>
        <v>24</v>
      </c>
      <c r="D11" s="1">
        <f t="shared" si="16"/>
        <v>11.368616280469725</v>
      </c>
      <c r="E11" s="2">
        <v>40</v>
      </c>
      <c r="F11" s="1">
        <f t="shared" si="4"/>
        <v>23646.721863377028</v>
      </c>
      <c r="G11" s="1">
        <f t="shared" si="5"/>
        <v>1182.3360931688514</v>
      </c>
      <c r="H11" s="5">
        <f t="shared" si="0"/>
        <v>945.8688745350812</v>
      </c>
      <c r="I11" s="19">
        <f t="shared" si="1"/>
        <v>0.046000000000000006</v>
      </c>
      <c r="J11" s="5">
        <f t="shared" si="11"/>
        <v>71.45054252348055</v>
      </c>
      <c r="K11" s="5">
        <f t="shared" si="6"/>
        <v>1861.1904247111754</v>
      </c>
      <c r="L11" s="5">
        <f t="shared" si="17"/>
        <v>-1064.1024838519663</v>
      </c>
      <c r="M11" s="5">
        <f t="shared" si="7"/>
        <v>23.646721863377028</v>
      </c>
      <c r="N11" s="23">
        <f>SUM(L$3:L11)</f>
        <v>-16228.541540894324</v>
      </c>
      <c r="O11" s="23">
        <f>SUM(H$3:H11)</f>
        <v>7068.668691283845</v>
      </c>
      <c r="P11" s="23">
        <f>SUM(M$3:M11)</f>
        <v>176.71671728209608</v>
      </c>
      <c r="Q11" s="23">
        <f t="shared" si="2"/>
        <v>-8983.156132328384</v>
      </c>
      <c r="R11" s="23">
        <f t="shared" si="8"/>
        <v>-8829.166228468139</v>
      </c>
      <c r="S11" s="23">
        <f t="shared" si="9"/>
        <v>-7298.682424899303</v>
      </c>
      <c r="T11" s="23">
        <f t="shared" si="10"/>
        <v>-7173.567889611204</v>
      </c>
      <c r="U11" s="22">
        <f t="shared" si="12"/>
        <v>0.01</v>
      </c>
      <c r="V11" s="21">
        <f t="shared" si="13"/>
        <v>15.770480662566332</v>
      </c>
      <c r="W11" s="37">
        <f t="shared" si="14"/>
        <v>1829.2857655529697</v>
      </c>
      <c r="X11" s="15">
        <v>1938</v>
      </c>
      <c r="Y11" s="16">
        <v>0.3112</v>
      </c>
      <c r="Z11" s="35">
        <v>-0.021</v>
      </c>
      <c r="AA11" s="18"/>
    </row>
    <row r="12" spans="2:27" ht="14.25">
      <c r="B12" s="8">
        <f t="shared" si="3"/>
        <v>2020</v>
      </c>
      <c r="C12" s="8">
        <f t="shared" si="15"/>
        <v>25</v>
      </c>
      <c r="D12" s="1">
        <f t="shared" si="16"/>
        <v>11.129875338579861</v>
      </c>
      <c r="E12" s="2">
        <v>40</v>
      </c>
      <c r="F12" s="1">
        <f t="shared" si="4"/>
        <v>23150.140704246114</v>
      </c>
      <c r="G12" s="1">
        <f t="shared" si="5"/>
        <v>1157.5070352123057</v>
      </c>
      <c r="H12" s="5">
        <f t="shared" si="0"/>
        <v>926.0056281698446</v>
      </c>
      <c r="I12" s="19">
        <f t="shared" si="1"/>
        <v>-0.011000000000000001</v>
      </c>
      <c r="J12" s="5">
        <f t="shared" si="11"/>
        <v>-20.47309467182293</v>
      </c>
      <c r="K12" s="5">
        <f t="shared" si="6"/>
        <v>2072.2187370818137</v>
      </c>
      <c r="L12" s="5">
        <f t="shared" si="17"/>
        <v>-1041.7563316910753</v>
      </c>
      <c r="M12" s="5">
        <f t="shared" si="7"/>
        <v>23.150140704246116</v>
      </c>
      <c r="N12" s="23">
        <f>SUM(L$3:L12)</f>
        <v>-17270.2978725854</v>
      </c>
      <c r="O12" s="23">
        <f>SUM(H$3:H12)</f>
        <v>7994.674319453689</v>
      </c>
      <c r="P12" s="23">
        <f>SUM(M$3:M12)</f>
        <v>199.8668579863422</v>
      </c>
      <c r="Q12" s="23">
        <f t="shared" si="2"/>
        <v>-9075.756695145368</v>
      </c>
      <c r="R12" s="23">
        <f t="shared" si="8"/>
        <v>-9105.807300471393</v>
      </c>
      <c r="S12" s="23">
        <f t="shared" si="9"/>
        <v>-7203.404816049898</v>
      </c>
      <c r="T12" s="23">
        <f t="shared" si="10"/>
        <v>-7227.255904438647</v>
      </c>
      <c r="U12" s="22">
        <f t="shared" si="12"/>
        <v>0.01</v>
      </c>
      <c r="V12" s="21">
        <f t="shared" si="13"/>
        <v>18.292857655529698</v>
      </c>
      <c r="W12" s="37">
        <f t="shared" si="14"/>
        <v>2079.0800302509606</v>
      </c>
      <c r="X12" s="15">
        <v>1939</v>
      </c>
      <c r="Y12" s="16">
        <v>-0.0041</v>
      </c>
      <c r="Z12" s="35">
        <v>-0.013999999999999999</v>
      </c>
      <c r="AA12" s="18"/>
    </row>
    <row r="13" spans="2:27" ht="14.25">
      <c r="B13" s="8">
        <f t="shared" si="3"/>
        <v>2021</v>
      </c>
      <c r="C13" s="8">
        <f t="shared" si="15"/>
        <v>26</v>
      </c>
      <c r="D13" s="1">
        <f t="shared" si="16"/>
        <v>10.974057083839742</v>
      </c>
      <c r="E13" s="2">
        <v>40</v>
      </c>
      <c r="F13" s="1">
        <f t="shared" si="4"/>
        <v>22826.038734386664</v>
      </c>
      <c r="G13" s="1">
        <f t="shared" si="5"/>
        <v>1141.3019367193333</v>
      </c>
      <c r="H13" s="5">
        <f t="shared" si="0"/>
        <v>913.0415493754667</v>
      </c>
      <c r="I13" s="19">
        <f t="shared" si="1"/>
        <v>-0.003999999999999998</v>
      </c>
      <c r="J13" s="5">
        <f t="shared" si="11"/>
        <v>-8.288874948327251</v>
      </c>
      <c r="K13" s="5">
        <f t="shared" si="6"/>
        <v>2292.190249477353</v>
      </c>
      <c r="L13" s="5">
        <f t="shared" si="17"/>
        <v>-1027.1717430474</v>
      </c>
      <c r="M13" s="5">
        <f t="shared" si="7"/>
        <v>22.826038734386668</v>
      </c>
      <c r="N13" s="23">
        <f>SUM(L$3:L13)</f>
        <v>-18297.4696156328</v>
      </c>
      <c r="O13" s="23">
        <f>SUM(H$3:H13)</f>
        <v>8907.715868829157</v>
      </c>
      <c r="P13" s="23">
        <f>SUM(M$3:M13)</f>
        <v>222.69289672072887</v>
      </c>
      <c r="Q13" s="23">
        <f t="shared" si="2"/>
        <v>-9167.060850082913</v>
      </c>
      <c r="R13" s="23">
        <f t="shared" si="8"/>
        <v>-9310.798065871184</v>
      </c>
      <c r="S13" s="23">
        <f t="shared" si="9"/>
        <v>-7097.5634973262895</v>
      </c>
      <c r="T13" s="23">
        <f t="shared" si="10"/>
        <v>-7208.851513482189</v>
      </c>
      <c r="U13" s="22">
        <f t="shared" si="12"/>
        <v>0.01</v>
      </c>
      <c r="V13" s="21">
        <f t="shared" si="13"/>
        <v>20.790800302509606</v>
      </c>
      <c r="W13" s="37">
        <f t="shared" si="14"/>
        <v>2328.1312178973367</v>
      </c>
      <c r="X13" s="15">
        <v>1940</v>
      </c>
      <c r="Y13" s="16">
        <v>-0.0978</v>
      </c>
      <c r="Z13" s="35">
        <v>0.006999999999999999</v>
      </c>
      <c r="AA13" s="18"/>
    </row>
    <row r="14" spans="2:27" ht="14.25">
      <c r="B14" s="8">
        <f t="shared" si="3"/>
        <v>2022</v>
      </c>
      <c r="C14" s="8">
        <f t="shared" si="15"/>
        <v>27</v>
      </c>
      <c r="D14" s="1">
        <f t="shared" si="16"/>
        <v>11.05087548342662</v>
      </c>
      <c r="E14" s="2">
        <v>40</v>
      </c>
      <c r="F14" s="1">
        <f t="shared" si="4"/>
        <v>22985.82100552737</v>
      </c>
      <c r="G14" s="1">
        <f t="shared" si="5"/>
        <v>1149.2910502763687</v>
      </c>
      <c r="H14" s="5">
        <f t="shared" si="0"/>
        <v>919.4328402210949</v>
      </c>
      <c r="I14" s="19">
        <f t="shared" si="1"/>
        <v>0.017</v>
      </c>
      <c r="J14" s="5">
        <f t="shared" si="11"/>
        <v>38.96723424111501</v>
      </c>
      <c r="K14" s="5">
        <f t="shared" si="6"/>
        <v>2561.015693773742</v>
      </c>
      <c r="L14" s="5">
        <f t="shared" si="17"/>
        <v>-1034.361945248732</v>
      </c>
      <c r="M14" s="5">
        <f t="shared" si="7"/>
        <v>22.98582100552737</v>
      </c>
      <c r="N14" s="23">
        <f>SUM(L$3:L14)</f>
        <v>-19331.831560881532</v>
      </c>
      <c r="O14" s="23">
        <f>SUM(H$3:H14)</f>
        <v>9827.148709050252</v>
      </c>
      <c r="P14" s="23">
        <f>SUM(M$3:M14)</f>
        <v>245.67871772625625</v>
      </c>
      <c r="Q14" s="23">
        <f t="shared" si="2"/>
        <v>-9259.004134105024</v>
      </c>
      <c r="R14" s="23">
        <f t="shared" si="8"/>
        <v>-9332.23350103928</v>
      </c>
      <c r="S14" s="23">
        <f t="shared" si="9"/>
        <v>-6943.6671580575385</v>
      </c>
      <c r="T14" s="23">
        <f t="shared" si="10"/>
        <v>-6998.584549044954</v>
      </c>
      <c r="U14" s="22">
        <f t="shared" si="12"/>
        <v>0.01</v>
      </c>
      <c r="V14" s="21">
        <f t="shared" si="13"/>
        <v>23.281312178973366</v>
      </c>
      <c r="W14" s="37">
        <f t="shared" si="14"/>
        <v>2581.270740131584</v>
      </c>
      <c r="X14" s="15">
        <v>1941</v>
      </c>
      <c r="Y14" s="16">
        <v>-0.1159</v>
      </c>
      <c r="Z14" s="35">
        <v>0.05</v>
      </c>
      <c r="AA14" s="18"/>
    </row>
    <row r="15" spans="2:27" ht="14.25">
      <c r="B15" s="8">
        <f t="shared" si="3"/>
        <v>2023</v>
      </c>
      <c r="C15" s="8">
        <v>28</v>
      </c>
      <c r="D15" s="1">
        <f t="shared" si="16"/>
        <v>11.60341925759795</v>
      </c>
      <c r="E15" s="2">
        <v>40</v>
      </c>
      <c r="F15" s="1">
        <f t="shared" si="4"/>
        <v>24135.112055803736</v>
      </c>
      <c r="G15" s="1">
        <f t="shared" si="5"/>
        <v>1206.755602790187</v>
      </c>
      <c r="H15" s="5">
        <f t="shared" si="0"/>
        <v>965.4044822321496</v>
      </c>
      <c r="I15" s="19">
        <f t="shared" si="1"/>
        <v>0.060000000000000005</v>
      </c>
      <c r="J15" s="5">
        <f t="shared" si="11"/>
        <v>153.66094162642455</v>
      </c>
      <c r="K15" s="5">
        <f t="shared" si="6"/>
        <v>2956.0277559582037</v>
      </c>
      <c r="L15" s="5">
        <f t="shared" si="17"/>
        <v>-1086.0800425111684</v>
      </c>
      <c r="M15" s="5">
        <f t="shared" si="7"/>
        <v>24.135112055803738</v>
      </c>
      <c r="N15" s="23">
        <f>SUM(L$3:L15)</f>
        <v>-20417.9116033927</v>
      </c>
      <c r="O15" s="23">
        <f>SUM(H$3:H15)</f>
        <v>10792.553191282403</v>
      </c>
      <c r="P15" s="23">
        <f>SUM(M$3:M15)</f>
        <v>269.81382978206</v>
      </c>
      <c r="Q15" s="23">
        <f t="shared" si="2"/>
        <v>-9355.544582328235</v>
      </c>
      <c r="R15" s="23">
        <f t="shared" si="8"/>
        <v>-9015.022452988234</v>
      </c>
      <c r="S15" s="23">
        <f t="shared" si="9"/>
        <v>-6669.330656152093</v>
      </c>
      <c r="T15" s="23">
        <f t="shared" si="10"/>
        <v>-6426.581059234424</v>
      </c>
      <c r="U15" s="22">
        <f t="shared" si="12"/>
        <v>0.01</v>
      </c>
      <c r="V15" s="21">
        <f t="shared" si="13"/>
        <v>25.812707401315837</v>
      </c>
      <c r="W15" s="37">
        <f t="shared" si="14"/>
        <v>2848.434568090937</v>
      </c>
      <c r="X15" s="15" t="s">
        <v>5</v>
      </c>
      <c r="Y15" s="16">
        <v>0.2034</v>
      </c>
      <c r="Z15" s="35">
        <v>0.109</v>
      </c>
      <c r="AA15" s="18"/>
    </row>
    <row r="16" spans="2:27" ht="14.25">
      <c r="B16" s="8">
        <f t="shared" si="3"/>
        <v>2024</v>
      </c>
      <c r="C16" s="8">
        <f aca="true" t="shared" si="18" ref="C16:C21">C15+1</f>
        <v>29</v>
      </c>
      <c r="D16" s="1">
        <f t="shared" si="16"/>
        <v>12.868191956676126</v>
      </c>
      <c r="E16" s="2">
        <v>40</v>
      </c>
      <c r="F16" s="1">
        <f t="shared" si="4"/>
        <v>26765.83926988634</v>
      </c>
      <c r="G16" s="1">
        <f t="shared" si="5"/>
        <v>1338.291963494317</v>
      </c>
      <c r="H16" s="5">
        <f t="shared" si="0"/>
        <v>1070.6335707954538</v>
      </c>
      <c r="I16" s="19">
        <f t="shared" si="1"/>
        <v>0.119</v>
      </c>
      <c r="J16" s="5">
        <f t="shared" si="11"/>
        <v>351.7673029590262</v>
      </c>
      <c r="K16" s="5">
        <f t="shared" si="6"/>
        <v>3575.453451616093</v>
      </c>
      <c r="L16" s="5">
        <f t="shared" si="17"/>
        <v>-1204.4627671448854</v>
      </c>
      <c r="M16" s="5">
        <f t="shared" si="7"/>
        <v>26.76583926988634</v>
      </c>
      <c r="N16" s="23">
        <f>SUM(L$3:L16)</f>
        <v>-21622.374370537585</v>
      </c>
      <c r="O16" s="23">
        <f>SUM(H$3:H16)</f>
        <v>11863.186762077856</v>
      </c>
      <c r="P16" s="23">
        <f>SUM(M$3:M16)</f>
        <v>296.5796690519463</v>
      </c>
      <c r="Q16" s="23">
        <f t="shared" si="2"/>
        <v>-9462.607939407784</v>
      </c>
      <c r="R16" s="23">
        <f t="shared" si="8"/>
        <v>-8322.273688905589</v>
      </c>
      <c r="S16" s="23">
        <f t="shared" si="9"/>
        <v>-6183.734156843637</v>
      </c>
      <c r="T16" s="23">
        <f t="shared" si="10"/>
        <v>-5438.535380755442</v>
      </c>
      <c r="U16" s="22">
        <f t="shared" si="12"/>
        <v>0.01</v>
      </c>
      <c r="V16" s="21">
        <f t="shared" si="13"/>
        <v>28.48434568090937</v>
      </c>
      <c r="W16" s="37">
        <f t="shared" si="14"/>
        <v>3144.5773064707096</v>
      </c>
      <c r="X16" s="15">
        <v>1943</v>
      </c>
      <c r="Y16" s="16">
        <v>0.259</v>
      </c>
      <c r="Z16" s="35">
        <v>0.061</v>
      </c>
      <c r="AA16" s="18"/>
    </row>
    <row r="17" spans="2:27" ht="14.25">
      <c r="B17" s="8">
        <f t="shared" si="3"/>
        <v>2025</v>
      </c>
      <c r="C17" s="8">
        <f t="shared" si="18"/>
        <v>30</v>
      </c>
      <c r="D17" s="1">
        <f t="shared" si="16"/>
        <v>13.65315166603337</v>
      </c>
      <c r="E17" s="2">
        <v>40</v>
      </c>
      <c r="F17" s="1">
        <f t="shared" si="4"/>
        <v>28398.555465349407</v>
      </c>
      <c r="G17" s="1">
        <f t="shared" si="5"/>
        <v>1419.9277732674705</v>
      </c>
      <c r="H17" s="5">
        <f t="shared" si="0"/>
        <v>1135.9422186139764</v>
      </c>
      <c r="I17" s="19">
        <f t="shared" si="1"/>
        <v>0.071</v>
      </c>
      <c r="J17" s="5">
        <f t="shared" si="11"/>
        <v>253.85719506474257</v>
      </c>
      <c r="K17" s="5">
        <f t="shared" si="6"/>
        <v>4113.29620133433</v>
      </c>
      <c r="L17" s="5">
        <f t="shared" si="17"/>
        <v>-1277.9349959407234</v>
      </c>
      <c r="M17" s="5">
        <f t="shared" si="7"/>
        <v>28.39855546534941</v>
      </c>
      <c r="N17" s="23">
        <f>SUM(L$3:L17)</f>
        <v>-22900.30936647831</v>
      </c>
      <c r="O17" s="23">
        <f>SUM(H$3:H17)</f>
        <v>12999.128980691832</v>
      </c>
      <c r="P17" s="23">
        <f>SUM(M$3:M17)</f>
        <v>324.97822451729576</v>
      </c>
      <c r="Q17" s="23">
        <f t="shared" si="2"/>
        <v>-9576.20216126918</v>
      </c>
      <c r="R17" s="23">
        <f t="shared" si="8"/>
        <v>-8055.277456065885</v>
      </c>
      <c r="S17" s="23">
        <f t="shared" si="9"/>
        <v>-5787.884184452145</v>
      </c>
      <c r="T17" s="23">
        <f t="shared" si="10"/>
        <v>-4868.632909391135</v>
      </c>
      <c r="U17" s="22">
        <f t="shared" si="12"/>
        <v>0.01</v>
      </c>
      <c r="V17" s="21">
        <f t="shared" si="13"/>
        <v>31.445773064707097</v>
      </c>
      <c r="W17" s="37">
        <f t="shared" si="14"/>
        <v>3460.008634188911</v>
      </c>
      <c r="X17" s="15">
        <v>1944</v>
      </c>
      <c r="Y17" s="16">
        <v>0.1975</v>
      </c>
      <c r="Z17" s="35">
        <v>0.017</v>
      </c>
      <c r="AA17" s="18"/>
    </row>
    <row r="18" spans="2:27" ht="14.25">
      <c r="B18" s="8">
        <f t="shared" si="3"/>
        <v>2026</v>
      </c>
      <c r="C18" s="8">
        <f t="shared" si="18"/>
        <v>31</v>
      </c>
      <c r="D18" s="1">
        <f t="shared" si="16"/>
        <v>13.885255244355935</v>
      </c>
      <c r="E18" s="2">
        <v>40</v>
      </c>
      <c r="F18" s="1">
        <f t="shared" si="4"/>
        <v>28881.330908260345</v>
      </c>
      <c r="G18" s="1">
        <f t="shared" si="5"/>
        <v>1444.0665454130174</v>
      </c>
      <c r="H18" s="5">
        <f t="shared" si="0"/>
        <v>1155.253236330414</v>
      </c>
      <c r="I18" s="19">
        <f t="shared" si="1"/>
        <v>0.027000000000000003</v>
      </c>
      <c r="J18" s="5">
        <f t="shared" si="11"/>
        <v>111.05899743602693</v>
      </c>
      <c r="K18" s="5">
        <f t="shared" si="6"/>
        <v>4513.168507852961</v>
      </c>
      <c r="L18" s="5">
        <f t="shared" si="17"/>
        <v>-1299.6598908717156</v>
      </c>
      <c r="M18" s="5">
        <f t="shared" si="7"/>
        <v>28.88133090826034</v>
      </c>
      <c r="N18" s="23">
        <f>SUM(L$3:L18)</f>
        <v>-24199.969257350025</v>
      </c>
      <c r="O18" s="23">
        <f>SUM(H$3:H18)</f>
        <v>14154.382217022247</v>
      </c>
      <c r="P18" s="23">
        <f>SUM(M$3:M18)</f>
        <v>353.8595554255561</v>
      </c>
      <c r="Q18" s="23">
        <f t="shared" si="2"/>
        <v>-9691.727484902223</v>
      </c>
      <c r="R18" s="23">
        <f t="shared" si="8"/>
        <v>-8124.645735603767</v>
      </c>
      <c r="S18" s="23">
        <f>IF(Q18&gt;0,K18,K18+N18+O18)</f>
        <v>-5532.41853247482</v>
      </c>
      <c r="T18" s="23">
        <f t="shared" si="10"/>
        <v>-4637.866748468554</v>
      </c>
      <c r="U18" s="22">
        <f t="shared" si="12"/>
        <v>0.01</v>
      </c>
      <c r="V18" s="21">
        <f t="shared" si="13"/>
        <v>34.60008634188911</v>
      </c>
      <c r="W18" s="37">
        <f t="shared" si="14"/>
        <v>3783.422029613403</v>
      </c>
      <c r="X18" s="15">
        <v>1945</v>
      </c>
      <c r="Y18" s="16">
        <v>0.3644</v>
      </c>
      <c r="Z18" s="35">
        <v>0.023</v>
      </c>
      <c r="AA18" s="18"/>
    </row>
    <row r="19" spans="2:27" ht="14.25">
      <c r="B19" s="8">
        <f t="shared" si="3"/>
        <v>2027</v>
      </c>
      <c r="C19" s="8">
        <f t="shared" si="18"/>
        <v>32</v>
      </c>
      <c r="D19" s="1">
        <f t="shared" si="16"/>
        <v>14.20461611497612</v>
      </c>
      <c r="E19" s="2">
        <v>40</v>
      </c>
      <c r="F19" s="1">
        <f t="shared" si="4"/>
        <v>29545.601519150332</v>
      </c>
      <c r="G19" s="1">
        <f t="shared" si="5"/>
        <v>1477.2800759575166</v>
      </c>
      <c r="H19" s="5">
        <f t="shared" si="0"/>
        <v>1181.8240607660134</v>
      </c>
      <c r="I19" s="19">
        <f t="shared" si="1"/>
        <v>0.033</v>
      </c>
      <c r="J19" s="5">
        <f t="shared" si="11"/>
        <v>148.9345607591477</v>
      </c>
      <c r="K19" s="5">
        <f t="shared" si="6"/>
        <v>4957.559083803611</v>
      </c>
      <c r="L19" s="5">
        <f t="shared" si="17"/>
        <v>-1329.552068361765</v>
      </c>
      <c r="M19" s="5">
        <f t="shared" si="7"/>
        <v>29.54560151915033</v>
      </c>
      <c r="N19" s="23">
        <f>SUM(L$3:L19)</f>
        <v>-25529.52132571179</v>
      </c>
      <c r="O19" s="23">
        <f>SUM(H$3:H19)</f>
        <v>15336.20627778826</v>
      </c>
      <c r="P19" s="23">
        <f>SUM(M$3:M19)</f>
        <v>383.40515694470645</v>
      </c>
      <c r="Q19" s="23">
        <f t="shared" si="2"/>
        <v>-9809.909890978824</v>
      </c>
      <c r="R19" s="23">
        <f t="shared" si="8"/>
        <v>-8146.060527985495</v>
      </c>
      <c r="S19" s="23">
        <f t="shared" si="9"/>
        <v>-5235.755964119919</v>
      </c>
      <c r="T19" s="23">
        <f t="shared" si="10"/>
        <v>-4347.724440639715</v>
      </c>
      <c r="U19" s="22">
        <f t="shared" si="12"/>
        <v>0.01</v>
      </c>
      <c r="V19" s="21">
        <f t="shared" si="13"/>
        <v>37.834220296134035</v>
      </c>
      <c r="W19" s="37">
        <f t="shared" si="14"/>
        <v>4116.71226510104</v>
      </c>
      <c r="X19" s="15">
        <v>1946</v>
      </c>
      <c r="Y19" s="16">
        <v>-0.0807</v>
      </c>
      <c r="Z19" s="35">
        <v>0.083</v>
      </c>
      <c r="AA19" s="18"/>
    </row>
    <row r="20" spans="1:27" ht="14.25">
      <c r="A20" s="8" t="s">
        <v>10</v>
      </c>
      <c r="B20" s="8">
        <f t="shared" si="3"/>
        <v>2028</v>
      </c>
      <c r="C20" s="8">
        <f t="shared" si="18"/>
        <v>33</v>
      </c>
      <c r="D20" s="1">
        <f t="shared" si="16"/>
        <v>15.383599252519138</v>
      </c>
      <c r="E20" s="2">
        <v>40</v>
      </c>
      <c r="F20" s="1">
        <f t="shared" si="4"/>
        <v>31997.88644523981</v>
      </c>
      <c r="G20" s="1">
        <f t="shared" si="5"/>
        <v>1599.8943222619905</v>
      </c>
      <c r="H20" s="5">
        <f t="shared" si="0"/>
        <v>1279.9154578095925</v>
      </c>
      <c r="I20" s="19">
        <f t="shared" si="1"/>
        <v>0.093</v>
      </c>
      <c r="J20" s="5">
        <f t="shared" si="11"/>
        <v>461.0529947937359</v>
      </c>
      <c r="K20" s="5">
        <f t="shared" si="6"/>
        <v>5738.590943049746</v>
      </c>
      <c r="L20" s="5">
        <v>-8000</v>
      </c>
      <c r="M20" s="5">
        <f t="shared" si="7"/>
        <v>31.99788644523981</v>
      </c>
      <c r="N20" s="23">
        <f>SUM(L$3:L20)</f>
        <v>-33529.52132571179</v>
      </c>
      <c r="O20" s="23">
        <f>SUM(H$3:H20)</f>
        <v>16616.12173559785</v>
      </c>
      <c r="P20" s="23">
        <f>SUM(M$3:M20)</f>
        <v>415.4030433899463</v>
      </c>
      <c r="Q20" s="23">
        <f t="shared" si="2"/>
        <v>-16497.99654672399</v>
      </c>
      <c r="R20" s="23">
        <f t="shared" si="8"/>
        <v>-12873.489453201493</v>
      </c>
      <c r="S20" s="23">
        <f t="shared" si="9"/>
        <v>-11174.80864706419</v>
      </c>
      <c r="T20" s="23">
        <f t="shared" si="10"/>
        <v>-8719.77278284082</v>
      </c>
      <c r="U20" s="22">
        <f t="shared" si="12"/>
        <v>0.01</v>
      </c>
      <c r="V20" s="21">
        <f t="shared" si="13"/>
        <v>41.1671226510104</v>
      </c>
      <c r="W20" s="37">
        <f t="shared" si="14"/>
        <v>4477.858252204449</v>
      </c>
      <c r="X20" s="15">
        <v>1947</v>
      </c>
      <c r="Y20" s="16">
        <v>0.0571</v>
      </c>
      <c r="Z20" s="35">
        <v>0.14400000000000002</v>
      </c>
      <c r="AA20" s="18"/>
    </row>
    <row r="21" spans="2:27" ht="14.25">
      <c r="B21" s="8">
        <f t="shared" si="3"/>
        <v>2029</v>
      </c>
      <c r="C21" s="8">
        <f t="shared" si="18"/>
        <v>34</v>
      </c>
      <c r="D21" s="1">
        <f t="shared" si="16"/>
        <v>17.598837544881896</v>
      </c>
      <c r="E21" s="2">
        <v>40</v>
      </c>
      <c r="F21" s="1">
        <f t="shared" si="4"/>
        <v>36605.582093354344</v>
      </c>
      <c r="G21" s="1">
        <f t="shared" si="5"/>
        <v>1830.2791046677173</v>
      </c>
      <c r="H21" s="5">
        <f t="shared" si="0"/>
        <v>1464.223283734174</v>
      </c>
      <c r="I21" s="19">
        <f t="shared" si="1"/>
        <v>0.15400000000000003</v>
      </c>
      <c r="J21" s="5">
        <f t="shared" si="11"/>
        <v>883.743005229661</v>
      </c>
      <c r="K21" s="5">
        <f t="shared" si="6"/>
        <v>6988.38976921295</v>
      </c>
      <c r="L21" s="5">
        <f t="shared" si="17"/>
        <v>-1647.2511942009455</v>
      </c>
      <c r="M21" s="5">
        <f t="shared" si="7"/>
        <v>36.60558209335434</v>
      </c>
      <c r="N21" s="23">
        <f>SUM(L$3:L21)</f>
        <v>-35176.77251991273</v>
      </c>
      <c r="O21" s="23">
        <f>SUM(H$3:H21)</f>
        <v>18080.345019332024</v>
      </c>
      <c r="P21" s="23">
        <f>SUM(M$3:M21)</f>
        <v>452.00862548330065</v>
      </c>
      <c r="Q21" s="23">
        <f t="shared" si="2"/>
        <v>-16644.418875097406</v>
      </c>
      <c r="R21" s="23">
        <f t="shared" si="8"/>
        <v>-11643.518893420565</v>
      </c>
      <c r="S21" s="23">
        <f t="shared" si="9"/>
        <v>-10108.037731367756</v>
      </c>
      <c r="T21" s="23">
        <f t="shared" si="10"/>
        <v>-7071.026581569353</v>
      </c>
      <c r="U21" s="22">
        <f t="shared" si="12"/>
        <v>0.01</v>
      </c>
      <c r="V21" s="21">
        <f t="shared" si="13"/>
        <v>44.77858252204449</v>
      </c>
      <c r="W21" s="37">
        <f t="shared" si="14"/>
        <v>4888.6926556600365</v>
      </c>
      <c r="X21" s="15">
        <v>1948</v>
      </c>
      <c r="Y21" s="16">
        <v>0.055</v>
      </c>
      <c r="Z21" s="35">
        <v>0.081</v>
      </c>
      <c r="AA21" s="18"/>
    </row>
    <row r="22" spans="2:27" ht="14.25">
      <c r="B22" s="8">
        <f t="shared" si="3"/>
        <v>2030</v>
      </c>
      <c r="C22" s="8">
        <v>35</v>
      </c>
      <c r="D22" s="1">
        <f t="shared" si="16"/>
        <v>19.02434338601733</v>
      </c>
      <c r="E22" s="2">
        <v>40</v>
      </c>
      <c r="F22" s="1">
        <f t="shared" si="4"/>
        <v>39570.63424291604</v>
      </c>
      <c r="G22" s="1">
        <f t="shared" si="5"/>
        <v>1978.5317121458022</v>
      </c>
      <c r="H22" s="5">
        <f t="shared" si="0"/>
        <v>1582.825369716642</v>
      </c>
      <c r="I22" s="19">
        <f t="shared" si="1"/>
        <v>0.091</v>
      </c>
      <c r="J22" s="5">
        <f t="shared" si="11"/>
        <v>635.9434689983784</v>
      </c>
      <c r="K22" s="5">
        <f t="shared" si="6"/>
        <v>8020.03958064049</v>
      </c>
      <c r="L22" s="5">
        <f t="shared" si="17"/>
        <v>-1780.678540931222</v>
      </c>
      <c r="M22" s="5">
        <f t="shared" si="7"/>
        <v>39.57063424291604</v>
      </c>
      <c r="N22" s="23">
        <f>SUM(L$3:L22)</f>
        <v>-36957.45106084395</v>
      </c>
      <c r="O22" s="23">
        <f>SUM(H$3:H22)</f>
        <v>19663.170389048668</v>
      </c>
      <c r="P22" s="23">
        <f>SUM(M$3:M22)</f>
        <v>491.5792597262167</v>
      </c>
      <c r="Q22" s="23">
        <f t="shared" si="2"/>
        <v>-16802.70141206907</v>
      </c>
      <c r="R22" s="23">
        <f t="shared" si="8"/>
        <v>-11173.711804781064</v>
      </c>
      <c r="S22" s="23">
        <f t="shared" si="9"/>
        <v>-9274.241091154792</v>
      </c>
      <c r="T22" s="23">
        <f t="shared" si="10"/>
        <v>-6167.323611796616</v>
      </c>
      <c r="U22" s="22">
        <f t="shared" si="12"/>
        <v>0.01</v>
      </c>
      <c r="V22" s="21">
        <f t="shared" si="13"/>
        <v>48.886926556600365</v>
      </c>
      <c r="W22" s="37">
        <f t="shared" si="14"/>
        <v>5333.2859246457965</v>
      </c>
      <c r="X22" s="15">
        <v>1949</v>
      </c>
      <c r="Y22" s="16">
        <v>0.1879</v>
      </c>
      <c r="Z22" s="35">
        <v>-0.012</v>
      </c>
      <c r="AA22" s="18"/>
    </row>
    <row r="23" spans="2:27" ht="14.25">
      <c r="B23" s="8">
        <f t="shared" si="3"/>
        <v>2031</v>
      </c>
      <c r="C23" s="8">
        <v>36</v>
      </c>
      <c r="D23" s="1">
        <f t="shared" si="16"/>
        <v>18.79605126538512</v>
      </c>
      <c r="E23" s="2">
        <v>40</v>
      </c>
      <c r="F23" s="1">
        <f t="shared" si="4"/>
        <v>39095.78663200105</v>
      </c>
      <c r="G23" s="1">
        <f t="shared" si="5"/>
        <v>1954.7893316000527</v>
      </c>
      <c r="H23" s="5">
        <f t="shared" si="0"/>
        <v>1563.8314652800423</v>
      </c>
      <c r="I23" s="19">
        <f t="shared" si="1"/>
        <v>-0.002</v>
      </c>
      <c r="J23" s="5">
        <f t="shared" si="11"/>
        <v>-16.040079161280982</v>
      </c>
      <c r="K23" s="5">
        <f t="shared" si="6"/>
        <v>8394.957367799221</v>
      </c>
      <c r="L23" s="5">
        <f t="shared" si="17"/>
        <v>-1759.3103984400475</v>
      </c>
      <c r="M23" s="5">
        <f t="shared" si="7"/>
        <v>39.09578663200105</v>
      </c>
      <c r="N23" s="23">
        <f>SUM(L$3:L23)</f>
        <v>-38716.761459284</v>
      </c>
      <c r="O23" s="23">
        <f>SUM(H$3:H23)</f>
        <v>21227.00185432871</v>
      </c>
      <c r="P23" s="23">
        <f>SUM(M$3:M23)</f>
        <v>530.6750463582177</v>
      </c>
      <c r="Q23" s="23">
        <f t="shared" si="2"/>
        <v>-16959.084558597067</v>
      </c>
      <c r="R23" s="23">
        <f t="shared" si="8"/>
        <v>-11671.579337681897</v>
      </c>
      <c r="S23" s="23">
        <f t="shared" si="9"/>
        <v>-9094.802237156062</v>
      </c>
      <c r="T23" s="23">
        <f t="shared" si="10"/>
        <v>-6259.223810384436</v>
      </c>
      <c r="U23" s="22">
        <f t="shared" si="12"/>
        <v>0.01</v>
      </c>
      <c r="V23" s="21">
        <f t="shared" si="13"/>
        <v>53.332859246457964</v>
      </c>
      <c r="W23" s="37">
        <f t="shared" si="14"/>
        <v>5777.576650212265</v>
      </c>
      <c r="X23" s="15">
        <v>1950</v>
      </c>
      <c r="Y23" s="16">
        <v>0.3171</v>
      </c>
      <c r="Z23" s="35">
        <v>0.013000000000000001</v>
      </c>
      <c r="AA23" s="18"/>
    </row>
    <row r="24" spans="2:27" ht="14.25">
      <c r="B24" s="8">
        <f t="shared" si="3"/>
        <v>2032</v>
      </c>
      <c r="C24" s="8">
        <v>37</v>
      </c>
      <c r="D24" s="1">
        <f t="shared" si="16"/>
        <v>19.040399931835125</v>
      </c>
      <c r="E24" s="2">
        <v>40</v>
      </c>
      <c r="F24" s="1">
        <f t="shared" si="4"/>
        <v>39604.03185821706</v>
      </c>
      <c r="G24" s="1">
        <f t="shared" si="5"/>
        <v>1980.201592910853</v>
      </c>
      <c r="H24" s="5">
        <f t="shared" si="0"/>
        <v>1584.1612743286823</v>
      </c>
      <c r="I24" s="19">
        <f t="shared" si="1"/>
        <v>0.023</v>
      </c>
      <c r="J24" s="5">
        <f t="shared" si="11"/>
        <v>193.0840194593821</v>
      </c>
      <c r="K24" s="5">
        <f t="shared" si="6"/>
        <v>8984.081705840774</v>
      </c>
      <c r="L24" s="5">
        <f t="shared" si="17"/>
        <v>-1782.1814336197676</v>
      </c>
      <c r="M24" s="5">
        <f t="shared" si="7"/>
        <v>39.60403185821706</v>
      </c>
      <c r="N24" s="23">
        <f>SUM(L$3:L24)</f>
        <v>-40498.94289290377</v>
      </c>
      <c r="O24" s="23">
        <f>SUM(H$3:H24)</f>
        <v>22811.163128657394</v>
      </c>
      <c r="P24" s="23">
        <f>SUM(M$3:M24)</f>
        <v>570.2790782164348</v>
      </c>
      <c r="Q24" s="23">
        <f t="shared" si="2"/>
        <v>-17117.50068602994</v>
      </c>
      <c r="R24" s="23">
        <f t="shared" si="8"/>
        <v>-11872.762616574902</v>
      </c>
      <c r="S24" s="23">
        <f t="shared" si="9"/>
        <v>-8703.6980584056</v>
      </c>
      <c r="T24" s="23">
        <f t="shared" si="10"/>
        <v>-6036.9175868139255</v>
      </c>
      <c r="U24" s="22">
        <f t="shared" si="12"/>
        <v>0.01</v>
      </c>
      <c r="V24" s="21">
        <f t="shared" si="13"/>
        <v>57.77576650212265</v>
      </c>
      <c r="W24" s="37">
        <f t="shared" si="14"/>
        <v>6231.392735296558</v>
      </c>
      <c r="X24" s="15">
        <v>1951</v>
      </c>
      <c r="Y24" s="16">
        <v>0.2402</v>
      </c>
      <c r="Z24" s="35">
        <v>0.079</v>
      </c>
      <c r="AA24" s="18"/>
    </row>
    <row r="25" spans="1:27" ht="28.5">
      <c r="A25" s="8" t="s">
        <v>12</v>
      </c>
      <c r="B25" s="8">
        <f t="shared" si="3"/>
        <v>2033</v>
      </c>
      <c r="C25" s="8">
        <v>38</v>
      </c>
      <c r="D25" s="1">
        <f t="shared" si="16"/>
        <v>20.5445915264501</v>
      </c>
      <c r="E25" s="2">
        <v>40</v>
      </c>
      <c r="F25" s="1">
        <f t="shared" si="4"/>
        <v>42732.7503750162</v>
      </c>
      <c r="G25" s="1">
        <f t="shared" si="5"/>
        <v>2136.63751875081</v>
      </c>
      <c r="H25" s="5">
        <f t="shared" si="0"/>
        <v>1709.3100150006483</v>
      </c>
      <c r="I25" s="19">
        <f t="shared" si="1"/>
        <v>0.089</v>
      </c>
      <c r="J25" s="5">
        <f t="shared" si="11"/>
        <v>799.5832718198288</v>
      </c>
      <c r="K25" s="5">
        <f t="shared" si="6"/>
        <v>10210.992481410764</v>
      </c>
      <c r="L25" s="5">
        <v>-4000</v>
      </c>
      <c r="M25" s="5">
        <f t="shared" si="7"/>
        <v>42.7327503750162</v>
      </c>
      <c r="N25" s="23">
        <f>SUM(L$3:L25)</f>
        <v>-44498.94289290377</v>
      </c>
      <c r="O25" s="23">
        <f>SUM(H$3:H25)</f>
        <v>24520.47314365804</v>
      </c>
      <c r="P25" s="23">
        <f>SUM(M$3:M25)</f>
        <v>613.0118285914509</v>
      </c>
      <c r="Q25" s="23">
        <f t="shared" si="2"/>
        <v>-19365.457920654277</v>
      </c>
      <c r="R25" s="23">
        <f t="shared" si="8"/>
        <v>-12746.645790763556</v>
      </c>
      <c r="S25" s="23">
        <f t="shared" si="9"/>
        <v>-9767.477267834962</v>
      </c>
      <c r="T25" s="23">
        <f t="shared" si="10"/>
        <v>-6429.105550333447</v>
      </c>
      <c r="U25" s="22">
        <f t="shared" si="12"/>
        <v>0.01</v>
      </c>
      <c r="V25" s="21">
        <f t="shared" si="13"/>
        <v>62.313927352965585</v>
      </c>
      <c r="W25" s="37">
        <f t="shared" si="14"/>
        <v>6721.034166399686</v>
      </c>
      <c r="X25" s="15">
        <v>1952</v>
      </c>
      <c r="Y25" s="16">
        <v>0.1837</v>
      </c>
      <c r="Z25" s="35">
        <v>0.019</v>
      </c>
      <c r="AA25" s="18"/>
    </row>
    <row r="26" spans="2:27" ht="14.25">
      <c r="B26" s="8">
        <f t="shared" si="3"/>
        <v>2034</v>
      </c>
      <c r="C26" s="8">
        <v>39</v>
      </c>
      <c r="D26" s="1">
        <f t="shared" si="16"/>
        <v>20.93493876545265</v>
      </c>
      <c r="E26" s="2">
        <v>40</v>
      </c>
      <c r="F26" s="1">
        <f t="shared" si="4"/>
        <v>43544.672632141504</v>
      </c>
      <c r="G26" s="1">
        <f t="shared" si="5"/>
        <v>2177.2336316070755</v>
      </c>
      <c r="H26" s="5">
        <f t="shared" si="0"/>
        <v>1741.7869052856604</v>
      </c>
      <c r="I26" s="19">
        <f t="shared" si="1"/>
        <v>0.028999999999999998</v>
      </c>
      <c r="J26" s="5">
        <f t="shared" si="11"/>
        <v>296.11878196091214</v>
      </c>
      <c r="K26" s="5">
        <f t="shared" si="6"/>
        <v>10942.55798969309</v>
      </c>
      <c r="L26" s="5">
        <f t="shared" si="17"/>
        <v>-1959.510268446368</v>
      </c>
      <c r="M26" s="5">
        <f t="shared" si="7"/>
        <v>43.5446726321415</v>
      </c>
      <c r="N26" s="23">
        <f>SUM(L$3:L26)</f>
        <v>-46458.45316135014</v>
      </c>
      <c r="O26" s="23">
        <f>SUM(H$3:H26)</f>
        <v>26262.260048943703</v>
      </c>
      <c r="P26" s="23">
        <f>SUM(M$3:M26)</f>
        <v>656.5565012235925</v>
      </c>
      <c r="Q26" s="23">
        <f t="shared" si="2"/>
        <v>-19539.636611182843</v>
      </c>
      <c r="R26" s="23">
        <f t="shared" si="8"/>
        <v>-12899.022499512519</v>
      </c>
      <c r="S26" s="23">
        <f t="shared" si="9"/>
        <v>-9253.635122713342</v>
      </c>
      <c r="T26" s="23">
        <f t="shared" si="10"/>
        <v>-6108.7547340489145</v>
      </c>
      <c r="U26" s="22">
        <f t="shared" si="12"/>
        <v>0.01</v>
      </c>
      <c r="V26" s="21">
        <f t="shared" si="13"/>
        <v>67.21034166399686</v>
      </c>
      <c r="W26" s="37">
        <f t="shared" si="14"/>
        <v>7223.691234385098</v>
      </c>
      <c r="X26" s="15">
        <v>1953</v>
      </c>
      <c r="Y26" s="16">
        <v>-0.0099</v>
      </c>
      <c r="Z26" s="35">
        <v>0.008</v>
      </c>
      <c r="AA26" s="18"/>
    </row>
    <row r="27" spans="1:27" ht="28.5">
      <c r="A27" s="8" t="s">
        <v>11</v>
      </c>
      <c r="B27" s="8">
        <f t="shared" si="3"/>
        <v>2035</v>
      </c>
      <c r="C27" s="8">
        <v>40</v>
      </c>
      <c r="D27" s="1">
        <f t="shared" si="16"/>
        <v>21.10241827557627</v>
      </c>
      <c r="E27" s="2">
        <v>40</v>
      </c>
      <c r="F27" s="1">
        <f t="shared" si="4"/>
        <v>43893.030013198644</v>
      </c>
      <c r="G27" s="1">
        <f t="shared" si="5"/>
        <v>2194.6515006599325</v>
      </c>
      <c r="H27" s="5">
        <f t="shared" si="0"/>
        <v>1755.7212005279462</v>
      </c>
      <c r="I27" s="19">
        <f t="shared" si="1"/>
        <v>0.018000000000000002</v>
      </c>
      <c r="J27" s="5">
        <f t="shared" si="11"/>
        <v>196.96604381447565</v>
      </c>
      <c r="K27" s="5">
        <f t="shared" si="6"/>
        <v>11578.454333639555</v>
      </c>
      <c r="L27" s="5">
        <v>-15000</v>
      </c>
      <c r="M27" s="5">
        <f t="shared" si="7"/>
        <v>43.89303001319864</v>
      </c>
      <c r="N27" s="23">
        <f>SUM(L$3:L27)</f>
        <v>-61458.45316135014</v>
      </c>
      <c r="O27" s="23">
        <f>SUM(H$3:H27)</f>
        <v>28017.98124947165</v>
      </c>
      <c r="P27" s="23">
        <f>SUM(M$3:M27)</f>
        <v>700.4495312367911</v>
      </c>
      <c r="Q27" s="23">
        <f t="shared" si="2"/>
        <v>-32740.022380641694</v>
      </c>
      <c r="R27" s="23">
        <f t="shared" si="8"/>
        <v>-21871.610092684932</v>
      </c>
      <c r="S27" s="23">
        <f t="shared" si="9"/>
        <v>-21862.017578238938</v>
      </c>
      <c r="T27" s="23">
        <f t="shared" si="10"/>
        <v>-14604.679213456739</v>
      </c>
      <c r="U27" s="22">
        <f t="shared" si="12"/>
        <v>0.01</v>
      </c>
      <c r="V27" s="21">
        <f t="shared" si="13"/>
        <v>72.23691234385099</v>
      </c>
      <c r="W27" s="37">
        <f t="shared" si="14"/>
        <v>7734.858446860935</v>
      </c>
      <c r="X27" s="15">
        <v>1954</v>
      </c>
      <c r="Y27" s="16">
        <v>0.5262</v>
      </c>
      <c r="Z27" s="35">
        <v>0.006999999999999999</v>
      </c>
      <c r="AA27" s="18"/>
    </row>
    <row r="28" spans="2:27" ht="14.25">
      <c r="B28" s="8">
        <f t="shared" si="3"/>
        <v>2036</v>
      </c>
      <c r="C28" s="8">
        <f aca="true" t="shared" si="19" ref="C28:C59">C27+1</f>
        <v>41</v>
      </c>
      <c r="D28" s="1">
        <f t="shared" si="16"/>
        <v>21.2501352035053</v>
      </c>
      <c r="E28" s="2">
        <v>40</v>
      </c>
      <c r="F28" s="1">
        <f t="shared" si="4"/>
        <v>44200.28122329102</v>
      </c>
      <c r="G28" s="1">
        <f t="shared" si="5"/>
        <v>2210.014061164551</v>
      </c>
      <c r="H28" s="5">
        <f t="shared" si="0"/>
        <v>1768.011248931641</v>
      </c>
      <c r="I28" s="19">
        <f t="shared" si="1"/>
        <v>0.017</v>
      </c>
      <c r="J28" s="5">
        <f t="shared" si="11"/>
        <v>196.83372367187243</v>
      </c>
      <c r="K28" s="5">
        <f t="shared" si="6"/>
        <v>12217.290869544337</v>
      </c>
      <c r="L28" s="5">
        <f t="shared" si="17"/>
        <v>-1989.0126550480961</v>
      </c>
      <c r="M28" s="5">
        <f t="shared" si="7"/>
        <v>44.20028122329102</v>
      </c>
      <c r="N28" s="23">
        <f>SUM(L$3:L28)</f>
        <v>-63447.46581639823</v>
      </c>
      <c r="O28" s="23">
        <f>SUM(H$3:H28)</f>
        <v>29785.99249840329</v>
      </c>
      <c r="P28" s="23">
        <f>SUM(M$3:M28)</f>
        <v>744.6498124600821</v>
      </c>
      <c r="Q28" s="23">
        <f t="shared" si="2"/>
        <v>-32916.823505534856</v>
      </c>
      <c r="R28" s="23">
        <f t="shared" si="8"/>
        <v>-22239.16672684796</v>
      </c>
      <c r="S28" s="23">
        <f t="shared" si="9"/>
        <v>-21444.1824484506</v>
      </c>
      <c r="T28" s="23">
        <f t="shared" si="10"/>
        <v>-14488.05498233602</v>
      </c>
      <c r="U28" s="22">
        <f t="shared" si="12"/>
        <v>0.01</v>
      </c>
      <c r="V28" s="21">
        <f t="shared" si="13"/>
        <v>77.34858446860936</v>
      </c>
      <c r="W28" s="37">
        <f t="shared" si="14"/>
        <v>8254.209843562456</v>
      </c>
      <c r="X28" s="15">
        <v>1955</v>
      </c>
      <c r="Y28" s="16">
        <v>0.3156</v>
      </c>
      <c r="Z28" s="35">
        <v>-0.004</v>
      </c>
      <c r="AA28" s="18"/>
    </row>
    <row r="29" spans="2:27" ht="14.25">
      <c r="B29" s="8">
        <f t="shared" si="3"/>
        <v>2037</v>
      </c>
      <c r="C29" s="8">
        <f t="shared" si="19"/>
        <v>42</v>
      </c>
      <c r="D29" s="1">
        <f t="shared" si="16"/>
        <v>21.16513466269128</v>
      </c>
      <c r="E29" s="2">
        <v>40</v>
      </c>
      <c r="F29" s="1">
        <f t="shared" si="4"/>
        <v>44023.480098397864</v>
      </c>
      <c r="G29" s="1">
        <f t="shared" si="5"/>
        <v>2201.1740049198934</v>
      </c>
      <c r="H29" s="5">
        <f t="shared" si="0"/>
        <v>1760.9392039359147</v>
      </c>
      <c r="I29" s="19">
        <f t="shared" si="1"/>
        <v>0.006</v>
      </c>
      <c r="J29" s="5">
        <f t="shared" si="11"/>
        <v>73.30374521726603</v>
      </c>
      <c r="K29" s="5">
        <f t="shared" si="6"/>
        <v>12730.82941574558</v>
      </c>
      <c r="L29" s="5">
        <f t="shared" si="17"/>
        <v>-1981.0566044279042</v>
      </c>
      <c r="M29" s="5">
        <f t="shared" si="7"/>
        <v>44.02348009839787</v>
      </c>
      <c r="N29" s="23">
        <f>SUM(L$3:L29)</f>
        <v>-65428.522420826135</v>
      </c>
      <c r="O29" s="23">
        <f>SUM(H$3:H29)</f>
        <v>31546.931702339207</v>
      </c>
      <c r="P29" s="23">
        <f>SUM(M$3:M29)</f>
        <v>788.67329255848</v>
      </c>
      <c r="Q29" s="23">
        <f t="shared" si="2"/>
        <v>-33092.91742592845</v>
      </c>
      <c r="R29" s="23">
        <f t="shared" si="8"/>
        <v>-22815.174726537123</v>
      </c>
      <c r="S29" s="23">
        <f t="shared" si="9"/>
        <v>-21150.761302741346</v>
      </c>
      <c r="T29" s="23">
        <f t="shared" si="10"/>
        <v>-14581.921216267176</v>
      </c>
      <c r="U29" s="22">
        <f t="shared" si="12"/>
        <v>0.01</v>
      </c>
      <c r="V29" s="21">
        <f t="shared" si="13"/>
        <v>82.54209843562455</v>
      </c>
      <c r="W29" s="37">
        <f t="shared" si="14"/>
        <v>8776.986742982059</v>
      </c>
      <c r="X29" s="15">
        <v>1956</v>
      </c>
      <c r="Y29" s="16">
        <v>0.0656</v>
      </c>
      <c r="Z29" s="35">
        <v>0.015</v>
      </c>
      <c r="AA29" s="18"/>
    </row>
    <row r="30" spans="2:27" ht="14.25">
      <c r="B30" s="8">
        <f t="shared" si="3"/>
        <v>2038</v>
      </c>
      <c r="C30" s="8">
        <f t="shared" si="19"/>
        <v>43</v>
      </c>
      <c r="D30" s="1">
        <f t="shared" si="16"/>
        <v>21.482611682631646</v>
      </c>
      <c r="E30" s="2">
        <v>40</v>
      </c>
      <c r="F30" s="1">
        <f t="shared" si="4"/>
        <v>44683.83229987382</v>
      </c>
      <c r="G30" s="1">
        <f t="shared" si="5"/>
        <v>2234.191614993691</v>
      </c>
      <c r="H30" s="5">
        <f t="shared" si="0"/>
        <v>1787.353291994953</v>
      </c>
      <c r="I30" s="19">
        <f t="shared" si="1"/>
        <v>0.025</v>
      </c>
      <c r="J30" s="5">
        <f t="shared" si="11"/>
        <v>318.27073539363954</v>
      </c>
      <c r="K30" s="5">
        <f t="shared" si="6"/>
        <v>13495.938474137958</v>
      </c>
      <c r="L30" s="5">
        <f t="shared" si="17"/>
        <v>-2010.772453494322</v>
      </c>
      <c r="M30" s="5">
        <f t="shared" si="7"/>
        <v>44.68383229987382</v>
      </c>
      <c r="N30" s="23">
        <f>SUM(L$3:L30)</f>
        <v>-67439.29487432046</v>
      </c>
      <c r="O30" s="23">
        <f>SUM(H$3:H30)</f>
        <v>33334.28499433416</v>
      </c>
      <c r="P30" s="23">
        <f>SUM(M$3:M30)</f>
        <v>833.3571248583538</v>
      </c>
      <c r="Q30" s="23">
        <f t="shared" si="2"/>
        <v>-33271.65275512795</v>
      </c>
      <c r="R30" s="23">
        <f t="shared" si="8"/>
        <v>-22955.95477221052</v>
      </c>
      <c r="S30" s="23">
        <f t="shared" si="9"/>
        <v>-20609.071405848343</v>
      </c>
      <c r="T30" s="23">
        <f t="shared" si="10"/>
        <v>-14219.3390443159</v>
      </c>
      <c r="U30" s="22">
        <f t="shared" si="12"/>
        <v>0.01</v>
      </c>
      <c r="V30" s="21">
        <f t="shared" si="13"/>
        <v>87.7698674298206</v>
      </c>
      <c r="W30" s="37">
        <f t="shared" si="14"/>
        <v>9311.594933410617</v>
      </c>
      <c r="X30" s="15">
        <v>1957</v>
      </c>
      <c r="Y30" s="16">
        <v>-0.1078</v>
      </c>
      <c r="Z30" s="35">
        <v>0.033</v>
      </c>
      <c r="AA30" s="18"/>
    </row>
    <row r="31" spans="2:27" ht="14.25">
      <c r="B31" s="8">
        <f t="shared" si="3"/>
        <v>2039</v>
      </c>
      <c r="C31" s="8">
        <f t="shared" si="19"/>
        <v>44</v>
      </c>
      <c r="D31" s="1">
        <f t="shared" si="16"/>
        <v>22.191537868158488</v>
      </c>
      <c r="E31" s="2">
        <v>40</v>
      </c>
      <c r="F31" s="1">
        <f t="shared" si="4"/>
        <v>46158.398765769656</v>
      </c>
      <c r="G31" s="1">
        <f t="shared" si="5"/>
        <v>2307.919938288483</v>
      </c>
      <c r="H31" s="5">
        <f t="shared" si="0"/>
        <v>1846.3359506307866</v>
      </c>
      <c r="I31" s="19">
        <f t="shared" si="1"/>
        <v>0.043000000000000003</v>
      </c>
      <c r="J31" s="5">
        <f t="shared" si="11"/>
        <v>580.3253543879323</v>
      </c>
      <c r="K31" s="5">
        <f t="shared" si="6"/>
        <v>14537.847816183588</v>
      </c>
      <c r="L31" s="5">
        <f t="shared" si="17"/>
        <v>-2077.127944459635</v>
      </c>
      <c r="M31" s="5">
        <f t="shared" si="7"/>
        <v>46.158398765769654</v>
      </c>
      <c r="N31" s="23">
        <f>SUM(L$3:L31)</f>
        <v>-69516.42281878009</v>
      </c>
      <c r="O31" s="23">
        <f>SUM(H$3:H31)</f>
        <v>35180.62094496495</v>
      </c>
      <c r="P31" s="23">
        <f>SUM(M$3:M31)</f>
        <v>879.5155236241235</v>
      </c>
      <c r="Q31" s="23">
        <f t="shared" si="2"/>
        <v>-33456.28635019102</v>
      </c>
      <c r="R31" s="23">
        <f t="shared" si="8"/>
        <v>-22705.53321050363</v>
      </c>
      <c r="S31" s="23">
        <f t="shared" si="9"/>
        <v>-19797.954057631556</v>
      </c>
      <c r="T31" s="23">
        <f t="shared" si="10"/>
        <v>-13436.132709122745</v>
      </c>
      <c r="U31" s="22">
        <f t="shared" si="12"/>
        <v>0.01</v>
      </c>
      <c r="V31" s="21">
        <f t="shared" si="13"/>
        <v>93.11594933410618</v>
      </c>
      <c r="W31" s="37">
        <f t="shared" si="14"/>
        <v>9866.294870402418</v>
      </c>
      <c r="X31" s="15">
        <v>1958</v>
      </c>
      <c r="Y31" s="16">
        <v>0.4336</v>
      </c>
      <c r="Z31" s="35">
        <v>0.027999999999999997</v>
      </c>
      <c r="AA31" s="18"/>
    </row>
    <row r="32" spans="2:27" ht="14.25">
      <c r="B32" s="8">
        <f t="shared" si="3"/>
        <v>2040</v>
      </c>
      <c r="C32" s="8">
        <f t="shared" si="19"/>
        <v>45</v>
      </c>
      <c r="D32" s="1">
        <f t="shared" si="16"/>
        <v>22.812900928466927</v>
      </c>
      <c r="E32" s="2">
        <v>40</v>
      </c>
      <c r="F32" s="1">
        <f t="shared" si="4"/>
        <v>47450.83393121121</v>
      </c>
      <c r="G32" s="1">
        <f t="shared" si="5"/>
        <v>2372.5416965605605</v>
      </c>
      <c r="H32" s="5">
        <f t="shared" si="0"/>
        <v>1898.0333572484485</v>
      </c>
      <c r="I32" s="19">
        <f t="shared" si="1"/>
        <v>0.038</v>
      </c>
      <c r="J32" s="5">
        <f t="shared" si="11"/>
        <v>552.4382170149763</v>
      </c>
      <c r="K32" s="5">
        <f t="shared" si="6"/>
        <v>15564.794372510678</v>
      </c>
      <c r="L32" s="5">
        <f t="shared" si="17"/>
        <v>-2135.2875269045044</v>
      </c>
      <c r="M32" s="5">
        <f t="shared" si="7"/>
        <v>47.45083393121121</v>
      </c>
      <c r="N32" s="23">
        <f>SUM(L$3:L32)</f>
        <v>-71651.7103456846</v>
      </c>
      <c r="O32" s="23">
        <f>SUM(H$3:H32)</f>
        <v>37078.65430221339</v>
      </c>
      <c r="P32" s="23">
        <f>SUM(M$3:M32)</f>
        <v>926.9663575553348</v>
      </c>
      <c r="Q32" s="23">
        <f t="shared" si="2"/>
        <v>-33646.08968591587</v>
      </c>
      <c r="R32" s="23">
        <f t="shared" si="8"/>
        <v>-22566.775135788466</v>
      </c>
      <c r="S32" s="23">
        <f t="shared" si="9"/>
        <v>-19008.261670960528</v>
      </c>
      <c r="T32" s="23">
        <f t="shared" si="10"/>
        <v>-12749.034757235166</v>
      </c>
      <c r="U32" s="22">
        <f t="shared" si="12"/>
        <v>0.01</v>
      </c>
      <c r="V32" s="21">
        <f t="shared" si="13"/>
        <v>98.66294870402419</v>
      </c>
      <c r="W32" s="37">
        <f t="shared" si="14"/>
        <v>10439.466158418554</v>
      </c>
      <c r="X32" s="15">
        <v>1959</v>
      </c>
      <c r="Y32" s="16">
        <v>0.1196</v>
      </c>
      <c r="Z32" s="35">
        <v>0.006999999999999999</v>
      </c>
      <c r="AA32" s="18"/>
    </row>
    <row r="33" spans="2:27" ht="14.25">
      <c r="B33" s="8">
        <f t="shared" si="3"/>
        <v>2041</v>
      </c>
      <c r="C33" s="8">
        <f t="shared" si="19"/>
        <v>46</v>
      </c>
      <c r="D33" s="1">
        <f t="shared" si="16"/>
        <v>22.972591234966192</v>
      </c>
      <c r="E33" s="2">
        <v>40</v>
      </c>
      <c r="F33" s="1">
        <f t="shared" si="4"/>
        <v>47782.989768729676</v>
      </c>
      <c r="G33" s="1">
        <f t="shared" si="5"/>
        <v>2389.149488436484</v>
      </c>
      <c r="H33" s="5">
        <f t="shared" si="0"/>
        <v>1911.3195907491872</v>
      </c>
      <c r="I33" s="19">
        <f t="shared" si="1"/>
        <v>0.017</v>
      </c>
      <c r="J33" s="5">
        <f t="shared" si="11"/>
        <v>264.60150433268154</v>
      </c>
      <c r="K33" s="5">
        <f t="shared" si="6"/>
        <v>16307.225774530656</v>
      </c>
      <c r="L33" s="5">
        <f t="shared" si="17"/>
        <v>-2150.2345395928355</v>
      </c>
      <c r="M33" s="5">
        <f t="shared" si="7"/>
        <v>47.78298976872968</v>
      </c>
      <c r="N33" s="23">
        <f>SUM(L$3:L33)</f>
        <v>-73801.94488527744</v>
      </c>
      <c r="O33" s="23">
        <f>SUM(H$3:H33)</f>
        <v>38989.97389296258</v>
      </c>
      <c r="P33" s="23">
        <f>SUM(M$3:M33)</f>
        <v>974.7493473240644</v>
      </c>
      <c r="Q33" s="23">
        <f t="shared" si="2"/>
        <v>-33837.221644990794</v>
      </c>
      <c r="R33" s="23">
        <f t="shared" si="8"/>
        <v>-22869.824510524333</v>
      </c>
      <c r="S33" s="23">
        <f t="shared" si="9"/>
        <v>-18504.7452177842</v>
      </c>
      <c r="T33" s="23">
        <f t="shared" si="10"/>
        <v>-12506.945167743668</v>
      </c>
      <c r="U33" s="22">
        <f t="shared" si="12"/>
        <v>0.01</v>
      </c>
      <c r="V33" s="21">
        <f t="shared" si="13"/>
        <v>104.39466158418554</v>
      </c>
      <c r="W33" s="37">
        <f t="shared" si="14"/>
        <v>11021.690717690035</v>
      </c>
      <c r="X33" s="15">
        <v>1960</v>
      </c>
      <c r="Y33" s="16">
        <v>0.0047</v>
      </c>
      <c r="Z33" s="35">
        <v>0.017</v>
      </c>
      <c r="AA33" s="18"/>
    </row>
    <row r="34" spans="2:27" ht="14.25">
      <c r="B34" s="8">
        <f t="shared" si="3"/>
        <v>2042</v>
      </c>
      <c r="C34" s="8">
        <f t="shared" si="19"/>
        <v>47</v>
      </c>
      <c r="D34" s="1">
        <f t="shared" si="16"/>
        <v>23.363125285960614</v>
      </c>
      <c r="E34" s="2">
        <v>40</v>
      </c>
      <c r="F34" s="1">
        <f t="shared" si="4"/>
        <v>48595.30059479808</v>
      </c>
      <c r="G34" s="1">
        <f t="shared" si="5"/>
        <v>2429.765029739904</v>
      </c>
      <c r="H34" s="5">
        <f t="shared" si="0"/>
        <v>1943.8120237919234</v>
      </c>
      <c r="I34" s="19">
        <f t="shared" si="1"/>
        <v>0.027000000000000003</v>
      </c>
      <c r="J34" s="5">
        <f t="shared" si="11"/>
        <v>440.2950959123278</v>
      </c>
      <c r="K34" s="5">
        <f t="shared" si="6"/>
        <v>17233.473876390963</v>
      </c>
      <c r="L34" s="5">
        <f t="shared" si="17"/>
        <v>-2186.788526765914</v>
      </c>
      <c r="M34" s="5">
        <f t="shared" si="7"/>
        <v>48.59530059479808</v>
      </c>
      <c r="N34" s="23">
        <f>SUM(L$3:L34)</f>
        <v>-75988.73341204335</v>
      </c>
      <c r="O34" s="23">
        <f>SUM(H$3:H34)</f>
        <v>40933.7859167545</v>
      </c>
      <c r="P34" s="23">
        <f>SUM(M$3:M34)</f>
        <v>1023.3446479188625</v>
      </c>
      <c r="Q34" s="23">
        <f t="shared" si="2"/>
        <v>-34031.602847369984</v>
      </c>
      <c r="R34" s="23">
        <f t="shared" si="8"/>
        <v>-22942.235660659957</v>
      </c>
      <c r="S34" s="23">
        <f t="shared" si="9"/>
        <v>-17821.473618897886</v>
      </c>
      <c r="T34" s="23">
        <f t="shared" si="10"/>
        <v>-12014.257730343354</v>
      </c>
      <c r="U34" s="22">
        <f t="shared" si="12"/>
        <v>0.01</v>
      </c>
      <c r="V34" s="21">
        <f t="shared" si="13"/>
        <v>110.21690717690035</v>
      </c>
      <c r="W34" s="37">
        <f t="shared" si="14"/>
        <v>11617.860630814916</v>
      </c>
      <c r="X34" s="15">
        <v>1961</v>
      </c>
      <c r="Y34" s="16">
        <v>0.2689</v>
      </c>
      <c r="Z34" s="35">
        <v>0.01</v>
      </c>
      <c r="AA34" s="18"/>
    </row>
    <row r="35" spans="2:27" ht="14.25">
      <c r="B35" s="8">
        <f t="shared" si="3"/>
        <v>2043</v>
      </c>
      <c r="C35" s="8">
        <f t="shared" si="19"/>
        <v>48</v>
      </c>
      <c r="D35" s="1">
        <f t="shared" si="16"/>
        <v>23.59675653882022</v>
      </c>
      <c r="E35" s="2">
        <v>40</v>
      </c>
      <c r="F35" s="1">
        <f t="shared" si="4"/>
        <v>49081.25360074606</v>
      </c>
      <c r="G35" s="1">
        <f t="shared" si="5"/>
        <v>2454.062680037303</v>
      </c>
      <c r="H35" s="5">
        <f aca="true" t="shared" si="20" ref="H35:H66">G35*0.8</f>
        <v>1963.2501440298424</v>
      </c>
      <c r="I35" s="19">
        <f aca="true" t="shared" si="21" ref="I35:I66">Z34+0.01</f>
        <v>0.02</v>
      </c>
      <c r="J35" s="5">
        <f t="shared" si="11"/>
        <v>344.66947752781925</v>
      </c>
      <c r="K35" s="5">
        <f t="shared" si="6"/>
        <v>18068.95588992624</v>
      </c>
      <c r="L35" s="5">
        <f t="shared" si="17"/>
        <v>-2208.656412033573</v>
      </c>
      <c r="M35" s="5">
        <f t="shared" si="7"/>
        <v>49.08125360074606</v>
      </c>
      <c r="N35" s="23">
        <f>SUM(L$3:L35)</f>
        <v>-78197.38982407692</v>
      </c>
      <c r="O35" s="23">
        <f>SUM(H$3:H35)</f>
        <v>42897.03606078435</v>
      </c>
      <c r="P35" s="23">
        <f>SUM(M$3:M35)</f>
        <v>1072.4259015196085</v>
      </c>
      <c r="Q35" s="23">
        <f aca="true" t="shared" si="22" ref="Q35:Q66">N35+O35+P35</f>
        <v>-34227.927861772965</v>
      </c>
      <c r="R35" s="23">
        <f t="shared" si="8"/>
        <v>-23157.47225022901</v>
      </c>
      <c r="S35" s="23">
        <f t="shared" si="9"/>
        <v>-17231.39787336633</v>
      </c>
      <c r="T35" s="23">
        <f t="shared" si="10"/>
        <v>-11658.188006490278</v>
      </c>
      <c r="U35" s="22">
        <f t="shared" si="12"/>
        <v>0.01</v>
      </c>
      <c r="V35" s="21">
        <f t="shared" si="13"/>
        <v>116.17860630814916</v>
      </c>
      <c r="W35" s="37">
        <f t="shared" si="14"/>
        <v>12224.851773130526</v>
      </c>
      <c r="X35" s="15">
        <v>1962</v>
      </c>
      <c r="Y35" s="16">
        <v>-0.0873</v>
      </c>
      <c r="Z35" s="35">
        <v>0.01</v>
      </c>
      <c r="AA35" s="18"/>
    </row>
    <row r="36" spans="2:27" ht="14.25">
      <c r="B36" s="8">
        <f aca="true" t="shared" si="23" ref="B36:B67">B35+1</f>
        <v>2044</v>
      </c>
      <c r="C36" s="8">
        <f t="shared" si="19"/>
        <v>49</v>
      </c>
      <c r="D36" s="1">
        <f t="shared" si="16"/>
        <v>23.83272410420842</v>
      </c>
      <c r="E36" s="2">
        <v>40</v>
      </c>
      <c r="F36" s="1">
        <f t="shared" si="4"/>
        <v>49572.066136753514</v>
      </c>
      <c r="G36" s="1">
        <f t="shared" si="5"/>
        <v>2478.603306837676</v>
      </c>
      <c r="H36" s="5">
        <f t="shared" si="20"/>
        <v>1982.882645470141</v>
      </c>
      <c r="I36" s="19">
        <f t="shared" si="21"/>
        <v>0.02</v>
      </c>
      <c r="J36" s="5">
        <f t="shared" si="11"/>
        <v>361.3791177985248</v>
      </c>
      <c r="K36" s="5">
        <f t="shared" si="6"/>
        <v>18926.0556690923</v>
      </c>
      <c r="L36" s="5">
        <f t="shared" si="17"/>
        <v>-2230.7429761539083</v>
      </c>
      <c r="M36" s="5">
        <f t="shared" si="7"/>
        <v>49.57206613675351</v>
      </c>
      <c r="N36" s="23">
        <f>SUM(L$3:L36)</f>
        <v>-80428.13280023083</v>
      </c>
      <c r="O36" s="23">
        <f>SUM(H$3:H36)</f>
        <v>44879.91870625449</v>
      </c>
      <c r="P36" s="23">
        <f>SUM(M$3:M36)</f>
        <v>1121.997967656362</v>
      </c>
      <c r="Q36" s="23">
        <f t="shared" si="22"/>
        <v>-34426.21612631998</v>
      </c>
      <c r="R36" s="23">
        <f t="shared" si="8"/>
        <v>-23360.901896484982</v>
      </c>
      <c r="S36" s="23">
        <f t="shared" si="9"/>
        <v>-16622.158424884045</v>
      </c>
      <c r="T36" s="23">
        <f t="shared" si="10"/>
        <v>-11279.445026625297</v>
      </c>
      <c r="U36" s="22">
        <f t="shared" si="12"/>
        <v>0.01</v>
      </c>
      <c r="V36" s="21">
        <f t="shared" si="13"/>
        <v>122.24851773130526</v>
      </c>
      <c r="W36" s="37">
        <f t="shared" si="14"/>
        <v>12842.820952229366</v>
      </c>
      <c r="X36" s="15">
        <v>1963</v>
      </c>
      <c r="Y36" s="16">
        <v>0.228</v>
      </c>
      <c r="Z36" s="35">
        <v>0.013000000000000001</v>
      </c>
      <c r="AA36" s="18"/>
    </row>
    <row r="37" spans="2:27" ht="14.25">
      <c r="B37" s="8">
        <f t="shared" si="23"/>
        <v>2045</v>
      </c>
      <c r="C37" s="8">
        <f t="shared" si="19"/>
        <v>50</v>
      </c>
      <c r="D37" s="1">
        <f t="shared" si="16"/>
        <v>24.14254951756313</v>
      </c>
      <c r="E37" s="2">
        <v>40</v>
      </c>
      <c r="F37" s="1">
        <f t="shared" si="4"/>
        <v>50216.50299653131</v>
      </c>
      <c r="G37" s="1">
        <f t="shared" si="5"/>
        <v>2510.8251498265654</v>
      </c>
      <c r="H37" s="5">
        <f t="shared" si="20"/>
        <v>2008.6601198612525</v>
      </c>
      <c r="I37" s="19">
        <f t="shared" si="21"/>
        <v>0.023</v>
      </c>
      <c r="J37" s="5">
        <f t="shared" si="11"/>
        <v>435.2992803891229</v>
      </c>
      <c r="K37" s="5">
        <f t="shared" si="6"/>
        <v>19863.519979446733</v>
      </c>
      <c r="L37" s="5">
        <f t="shared" si="17"/>
        <v>-2259.742634843909</v>
      </c>
      <c r="M37" s="5">
        <f t="shared" si="7"/>
        <v>50.21650299653131</v>
      </c>
      <c r="N37" s="23">
        <f>SUM(L$3:L37)</f>
        <v>-82687.87543507473</v>
      </c>
      <c r="O37" s="23">
        <f>SUM(H$3:H37)</f>
        <v>46888.57882611574</v>
      </c>
      <c r="P37" s="23">
        <f>SUM(M$3:M37)</f>
        <v>1172.2144706528934</v>
      </c>
      <c r="Q37" s="23">
        <f t="shared" si="22"/>
        <v>-34627.0821383061</v>
      </c>
      <c r="R37" s="23">
        <f t="shared" si="8"/>
        <v>-23487.529923334234</v>
      </c>
      <c r="S37" s="23">
        <f t="shared" si="9"/>
        <v>-15935.776629512256</v>
      </c>
      <c r="T37" s="23">
        <f t="shared" si="10"/>
        <v>-10809.228133697703</v>
      </c>
      <c r="U37" s="22">
        <f t="shared" si="12"/>
        <v>0.01</v>
      </c>
      <c r="V37" s="21">
        <f t="shared" si="13"/>
        <v>128.42820952229366</v>
      </c>
      <c r="W37" s="37">
        <f t="shared" si="14"/>
        <v>13473.41419171697</v>
      </c>
      <c r="X37" s="15">
        <v>1964</v>
      </c>
      <c r="Y37" s="16">
        <v>0.1648</v>
      </c>
      <c r="Z37" s="35">
        <v>0.013000000000000001</v>
      </c>
      <c r="AA37" s="18"/>
    </row>
    <row r="38" spans="2:27" ht="14.25">
      <c r="B38" s="8">
        <f t="shared" si="23"/>
        <v>2046</v>
      </c>
      <c r="C38" s="8">
        <f t="shared" si="19"/>
        <v>51</v>
      </c>
      <c r="D38" s="1">
        <f aca="true" t="shared" si="24" ref="D38:D56">D37*(1+Z37)</f>
        <v>24.45640266129145</v>
      </c>
      <c r="E38" s="2">
        <v>40</v>
      </c>
      <c r="F38" s="1">
        <f t="shared" si="4"/>
        <v>50869.31753548621</v>
      </c>
      <c r="G38" s="1">
        <f t="shared" si="5"/>
        <v>2543.465876774311</v>
      </c>
      <c r="H38" s="5">
        <f t="shared" si="20"/>
        <v>2034.7727014194488</v>
      </c>
      <c r="I38" s="19">
        <f t="shared" si="21"/>
        <v>0.023</v>
      </c>
      <c r="J38" s="5">
        <f t="shared" si="11"/>
        <v>456.8609595272749</v>
      </c>
      <c r="K38" s="5">
        <f t="shared" si="6"/>
        <v>20829.07411432887</v>
      </c>
      <c r="L38" s="5">
        <f t="shared" si="17"/>
        <v>-2289.1192890968796</v>
      </c>
      <c r="M38" s="5">
        <f t="shared" si="7"/>
        <v>50.86931753548621</v>
      </c>
      <c r="N38" s="23">
        <f>SUM(L$3:L38)</f>
        <v>-84976.99472417161</v>
      </c>
      <c r="O38" s="23">
        <f>SUM(H$3:H38)</f>
        <v>48923.35152753519</v>
      </c>
      <c r="P38" s="23">
        <f>SUM(M$3:M38)</f>
        <v>1223.0837881883797</v>
      </c>
      <c r="Q38" s="23">
        <f t="shared" si="22"/>
        <v>-34830.55940844805</v>
      </c>
      <c r="R38" s="23">
        <f t="shared" si="8"/>
        <v>-23606.30550064802</v>
      </c>
      <c r="S38" s="23">
        <f t="shared" si="9"/>
        <v>-15224.569082307557</v>
      </c>
      <c r="T38" s="23">
        <f t="shared" si="10"/>
        <v>-10318.405302026309</v>
      </c>
      <c r="U38" s="22">
        <f t="shared" si="12"/>
        <v>0.01</v>
      </c>
      <c r="V38" s="21">
        <f t="shared" si="13"/>
        <v>134.73414191716972</v>
      </c>
      <c r="W38" s="37">
        <f t="shared" si="14"/>
        <v>14116.841508989002</v>
      </c>
      <c r="X38" s="15">
        <v>1965</v>
      </c>
      <c r="Y38" s="16">
        <v>0.1245</v>
      </c>
      <c r="Z38" s="35">
        <v>0.016</v>
      </c>
      <c r="AA38" s="18"/>
    </row>
    <row r="39" spans="2:27" ht="14.25">
      <c r="B39" s="8">
        <f t="shared" si="23"/>
        <v>2047</v>
      </c>
      <c r="C39" s="8">
        <f t="shared" si="19"/>
        <v>52</v>
      </c>
      <c r="D39" s="1">
        <f t="shared" si="24"/>
        <v>24.847705103872112</v>
      </c>
      <c r="E39" s="2">
        <v>40</v>
      </c>
      <c r="F39" s="1">
        <f t="shared" si="4"/>
        <v>51683.226616053995</v>
      </c>
      <c r="G39" s="1">
        <f t="shared" si="5"/>
        <v>2584.1613308027</v>
      </c>
      <c r="H39" s="5">
        <f t="shared" si="20"/>
        <v>2067.32906464216</v>
      </c>
      <c r="I39" s="19">
        <f t="shared" si="21"/>
        <v>0.026000000000000002</v>
      </c>
      <c r="J39" s="5">
        <f t="shared" si="11"/>
        <v>541.5559269725507</v>
      </c>
      <c r="K39" s="5">
        <f t="shared" si="6"/>
        <v>21887.46230746196</v>
      </c>
      <c r="L39" s="5">
        <f t="shared" si="17"/>
        <v>-2325.74519772243</v>
      </c>
      <c r="M39" s="5">
        <f t="shared" si="7"/>
        <v>51.683226616054</v>
      </c>
      <c r="N39" s="23">
        <f>SUM(L$3:L39)</f>
        <v>-87302.73992189404</v>
      </c>
      <c r="O39" s="23">
        <f>SUM(H$3:H39)</f>
        <v>50990.68059217735</v>
      </c>
      <c r="P39" s="23">
        <f>SUM(M$3:M39)</f>
        <v>1274.7670148044338</v>
      </c>
      <c r="Q39" s="23">
        <f t="shared" si="22"/>
        <v>-35037.29231491226</v>
      </c>
      <c r="R39" s="23">
        <f t="shared" si="8"/>
        <v>-23651.461163208092</v>
      </c>
      <c r="S39" s="23">
        <f t="shared" si="9"/>
        <v>-14424.597022254733</v>
      </c>
      <c r="T39" s="23">
        <f t="shared" si="10"/>
        <v>-9737.133600406167</v>
      </c>
      <c r="U39" s="22">
        <f t="shared" si="12"/>
        <v>0.01</v>
      </c>
      <c r="V39" s="21">
        <f t="shared" si="13"/>
        <v>141.16841508989003</v>
      </c>
      <c r="W39" s="37">
        <f t="shared" si="14"/>
        <v>14774.842190239433</v>
      </c>
      <c r="X39" s="15">
        <v>1966</v>
      </c>
      <c r="Y39" s="16">
        <v>-0.1006</v>
      </c>
      <c r="Z39" s="35">
        <v>0.028999999999999998</v>
      </c>
      <c r="AA39" s="18"/>
    </row>
    <row r="40" spans="2:27" ht="14.25">
      <c r="B40" s="8">
        <f t="shared" si="23"/>
        <v>2048</v>
      </c>
      <c r="C40" s="8">
        <f t="shared" si="19"/>
        <v>53</v>
      </c>
      <c r="D40" s="1">
        <f t="shared" si="24"/>
        <v>25.5682885518844</v>
      </c>
      <c r="E40" s="2">
        <v>40</v>
      </c>
      <c r="F40" s="1">
        <f t="shared" si="4"/>
        <v>53182.04018791955</v>
      </c>
      <c r="G40" s="1">
        <f t="shared" si="5"/>
        <v>2659.102009395978</v>
      </c>
      <c r="H40" s="5">
        <f t="shared" si="20"/>
        <v>2127.2816075167825</v>
      </c>
      <c r="I40" s="19">
        <f t="shared" si="21"/>
        <v>0.039</v>
      </c>
      <c r="J40" s="5">
        <f t="shared" si="11"/>
        <v>853.6110299910164</v>
      </c>
      <c r="K40" s="5">
        <f t="shared" si="6"/>
        <v>23272.893739332172</v>
      </c>
      <c r="L40" s="5">
        <f t="shared" si="17"/>
        <v>-2393.19180845638</v>
      </c>
      <c r="M40" s="5">
        <f t="shared" si="7"/>
        <v>53.18204018791955</v>
      </c>
      <c r="N40" s="23">
        <f>SUM(L$3:L40)</f>
        <v>-89695.93173035042</v>
      </c>
      <c r="O40" s="23">
        <f>SUM(H$3:H40)</f>
        <v>53117.96219969413</v>
      </c>
      <c r="P40" s="23">
        <f>SUM(M$3:M40)</f>
        <v>1327.9490549923532</v>
      </c>
      <c r="Q40" s="23">
        <f t="shared" si="22"/>
        <v>-35250.02047566394</v>
      </c>
      <c r="R40" s="23">
        <f t="shared" si="8"/>
        <v>-23407.845658783976</v>
      </c>
      <c r="S40" s="23">
        <f t="shared" si="9"/>
        <v>-13305.075791324125</v>
      </c>
      <c r="T40" s="23">
        <f t="shared" si="10"/>
        <v>-8835.261835287545</v>
      </c>
      <c r="U40" s="22">
        <f t="shared" si="12"/>
        <v>0.01</v>
      </c>
      <c r="V40" s="21">
        <f t="shared" si="13"/>
        <v>147.74842190239434</v>
      </c>
      <c r="W40" s="37">
        <f t="shared" si="14"/>
        <v>15454.411014021021</v>
      </c>
      <c r="X40" s="15">
        <v>1967</v>
      </c>
      <c r="Y40" s="16">
        <v>0.2398</v>
      </c>
      <c r="Z40" s="35">
        <v>0.031</v>
      </c>
      <c r="AA40" s="18"/>
    </row>
    <row r="41" spans="2:27" ht="14.25">
      <c r="B41" s="8">
        <f t="shared" si="23"/>
        <v>2049</v>
      </c>
      <c r="C41" s="8">
        <f t="shared" si="19"/>
        <v>54</v>
      </c>
      <c r="D41" s="1">
        <f t="shared" si="24"/>
        <v>26.360905496992814</v>
      </c>
      <c r="E41" s="2">
        <v>40</v>
      </c>
      <c r="F41" s="1">
        <f t="shared" si="4"/>
        <v>54830.68343374506</v>
      </c>
      <c r="G41" s="1">
        <f t="shared" si="5"/>
        <v>2741.534171687253</v>
      </c>
      <c r="H41" s="5">
        <f t="shared" si="20"/>
        <v>2193.2273373498024</v>
      </c>
      <c r="I41" s="19">
        <f t="shared" si="21"/>
        <v>0.041</v>
      </c>
      <c r="J41" s="5">
        <f t="shared" si="11"/>
        <v>954.1886433126191</v>
      </c>
      <c r="K41" s="5">
        <f t="shared" si="6"/>
        <v>24775.389216982243</v>
      </c>
      <c r="L41" s="5">
        <f t="shared" si="17"/>
        <v>-2467.3807545185277</v>
      </c>
      <c r="M41" s="5">
        <f t="shared" si="7"/>
        <v>54.83068343374505</v>
      </c>
      <c r="N41" s="23">
        <f>SUM(L$3:L41)</f>
        <v>-92163.31248486895</v>
      </c>
      <c r="O41" s="23">
        <f>SUM(H$3:H41)</f>
        <v>55311.18953704393</v>
      </c>
      <c r="P41" s="23">
        <f>SUM(M$3:M41)</f>
        <v>1382.7797384260982</v>
      </c>
      <c r="Q41" s="23">
        <f t="shared" si="22"/>
        <v>-35469.34320939892</v>
      </c>
      <c r="R41" s="23">
        <f t="shared" si="8"/>
        <v>-23131.320550045406</v>
      </c>
      <c r="S41" s="23">
        <f t="shared" si="9"/>
        <v>-12076.733730842781</v>
      </c>
      <c r="T41" s="23">
        <f t="shared" si="10"/>
        <v>-7875.8379447986445</v>
      </c>
      <c r="U41" s="22">
        <f t="shared" si="12"/>
        <v>0.01</v>
      </c>
      <c r="V41" s="21">
        <f t="shared" si="13"/>
        <v>154.54411014021022</v>
      </c>
      <c r="W41" s="37">
        <f t="shared" si="14"/>
        <v>16157.261958498682</v>
      </c>
      <c r="X41" s="15">
        <v>1968</v>
      </c>
      <c r="Y41" s="16">
        <v>0.1106</v>
      </c>
      <c r="Z41" s="35">
        <v>0.042</v>
      </c>
      <c r="AA41" s="18"/>
    </row>
    <row r="42" spans="2:27" ht="14.25">
      <c r="B42" s="8">
        <f t="shared" si="23"/>
        <v>2050</v>
      </c>
      <c r="C42" s="8">
        <f t="shared" si="19"/>
        <v>55</v>
      </c>
      <c r="D42" s="1">
        <f t="shared" si="24"/>
        <v>27.468063527866512</v>
      </c>
      <c r="E42" s="2">
        <v>40</v>
      </c>
      <c r="F42" s="1">
        <f t="shared" si="4"/>
        <v>57133.57213796235</v>
      </c>
      <c r="G42" s="1">
        <f t="shared" si="5"/>
        <v>2856.678606898118</v>
      </c>
      <c r="H42" s="5">
        <f t="shared" si="20"/>
        <v>2285.3428855184943</v>
      </c>
      <c r="I42" s="19">
        <f t="shared" si="21"/>
        <v>0.052000000000000005</v>
      </c>
      <c r="J42" s="5">
        <f t="shared" si="11"/>
        <v>1288.3202392830767</v>
      </c>
      <c r="K42" s="5">
        <f t="shared" si="6"/>
        <v>26635.04517764494</v>
      </c>
      <c r="L42" s="5">
        <f t="shared" si="17"/>
        <v>-2571.010746208306</v>
      </c>
      <c r="M42" s="5">
        <f t="shared" si="7"/>
        <v>57.13357213796235</v>
      </c>
      <c r="N42" s="23">
        <f>SUM(L$3:L42)</f>
        <v>-94734.32323107726</v>
      </c>
      <c r="O42" s="23">
        <f>SUM(H$3:H42)</f>
        <v>57596.53242256243</v>
      </c>
      <c r="P42" s="23">
        <f>SUM(M$3:M42)</f>
        <v>1439.9133105640606</v>
      </c>
      <c r="Q42" s="23">
        <f t="shared" si="22"/>
        <v>-35697.87749795077</v>
      </c>
      <c r="R42" s="23">
        <f t="shared" si="8"/>
        <v>-22637.214476205332</v>
      </c>
      <c r="S42" s="23">
        <f t="shared" si="9"/>
        <v>-10502.745630869897</v>
      </c>
      <c r="T42" s="23">
        <f t="shared" si="10"/>
        <v>-6660.141221244274</v>
      </c>
      <c r="U42" s="22">
        <f t="shared" si="12"/>
        <v>0.01</v>
      </c>
      <c r="V42" s="21">
        <f t="shared" si="13"/>
        <v>161.57261958498682</v>
      </c>
      <c r="W42" s="37">
        <f t="shared" si="14"/>
        <v>16890.17029946329</v>
      </c>
      <c r="X42" s="15">
        <v>1969</v>
      </c>
      <c r="Y42" s="16">
        <v>-0.085</v>
      </c>
      <c r="Z42" s="35">
        <v>0.055</v>
      </c>
      <c r="AA42" s="18"/>
    </row>
    <row r="43" spans="2:27" ht="14.25">
      <c r="B43" s="8">
        <f t="shared" si="23"/>
        <v>2051</v>
      </c>
      <c r="C43" s="8">
        <f t="shared" si="19"/>
        <v>56</v>
      </c>
      <c r="D43" s="1">
        <f t="shared" si="24"/>
        <v>28.97880702189917</v>
      </c>
      <c r="E43" s="2">
        <v>40</v>
      </c>
      <c r="F43" s="1">
        <f t="shared" si="4"/>
        <v>60275.918605550265</v>
      </c>
      <c r="G43" s="1">
        <f t="shared" si="5"/>
        <v>3013.7959302775134</v>
      </c>
      <c r="H43" s="5">
        <f t="shared" si="20"/>
        <v>2411.036744222011</v>
      </c>
      <c r="I43" s="19">
        <f t="shared" si="21"/>
        <v>0.065</v>
      </c>
      <c r="J43" s="5">
        <f t="shared" si="11"/>
        <v>1731.2779365469212</v>
      </c>
      <c r="K43" s="5">
        <f t="shared" si="6"/>
        <v>28969.082300247363</v>
      </c>
      <c r="L43" s="5">
        <f t="shared" si="17"/>
        <v>-2712.4163372497624</v>
      </c>
      <c r="M43" s="5">
        <f t="shared" si="7"/>
        <v>60.27591860555027</v>
      </c>
      <c r="N43" s="23">
        <f>SUM(L$3:L43)</f>
        <v>-97446.73956832702</v>
      </c>
      <c r="O43" s="23">
        <f>SUM(H$3:H43)</f>
        <v>60007.56916678444</v>
      </c>
      <c r="P43" s="23">
        <f>SUM(M$3:M43)</f>
        <v>1500.1892291696108</v>
      </c>
      <c r="Q43" s="23">
        <f t="shared" si="22"/>
        <v>-35938.981172372965</v>
      </c>
      <c r="R43" s="23">
        <f t="shared" si="8"/>
        <v>-21911.229771617367</v>
      </c>
      <c r="S43" s="23">
        <f t="shared" si="9"/>
        <v>-8470.088101295216</v>
      </c>
      <c r="T43" s="23">
        <f t="shared" si="10"/>
        <v>-5164.031937443698</v>
      </c>
      <c r="U43" s="22">
        <f t="shared" si="12"/>
        <v>0.01</v>
      </c>
      <c r="V43" s="21">
        <f t="shared" si="13"/>
        <v>168.9017029946329</v>
      </c>
      <c r="W43" s="37">
        <f t="shared" si="14"/>
        <v>17661.831188513428</v>
      </c>
      <c r="X43" s="15">
        <v>1970</v>
      </c>
      <c r="Y43" s="16">
        <v>0.0401</v>
      </c>
      <c r="Z43" s="35">
        <v>0.057</v>
      </c>
      <c r="AA43" s="18"/>
    </row>
    <row r="44" spans="2:27" ht="14.25">
      <c r="B44" s="8">
        <f t="shared" si="23"/>
        <v>2052</v>
      </c>
      <c r="C44" s="8">
        <f t="shared" si="19"/>
        <v>57</v>
      </c>
      <c r="D44" s="1">
        <f t="shared" si="24"/>
        <v>30.63059902214742</v>
      </c>
      <c r="E44" s="2">
        <v>40</v>
      </c>
      <c r="F44" s="1">
        <f t="shared" si="4"/>
        <v>63711.64596606663</v>
      </c>
      <c r="G44" s="1">
        <f t="shared" si="5"/>
        <v>3185.5822983033318</v>
      </c>
      <c r="H44" s="5">
        <f t="shared" si="20"/>
        <v>2548.4658386426654</v>
      </c>
      <c r="I44" s="19">
        <f t="shared" si="21"/>
        <v>0.067</v>
      </c>
      <c r="J44" s="5">
        <f t="shared" si="11"/>
        <v>1940.9285141165733</v>
      </c>
      <c r="K44" s="5">
        <f t="shared" si="6"/>
        <v>31547.1272740246</v>
      </c>
      <c r="L44" s="5">
        <f t="shared" si="17"/>
        <v>-2867.024068472999</v>
      </c>
      <c r="M44" s="5">
        <f t="shared" si="7"/>
        <v>63.71164596606663</v>
      </c>
      <c r="N44" s="23">
        <f>SUM(L$3:L44)</f>
        <v>-100313.76363680001</v>
      </c>
      <c r="O44" s="23">
        <f>SUM(H$3:H44)</f>
        <v>62556.035005427104</v>
      </c>
      <c r="P44" s="23">
        <f>SUM(M$3:M44)</f>
        <v>1563.9008751356776</v>
      </c>
      <c r="Q44" s="23">
        <f t="shared" si="22"/>
        <v>-36193.82775623723</v>
      </c>
      <c r="R44" s="23">
        <f t="shared" si="8"/>
        <v>-21196.90475297196</v>
      </c>
      <c r="S44" s="23">
        <f t="shared" si="9"/>
        <v>-6210.6013573483</v>
      </c>
      <c r="T44" s="23">
        <f t="shared" si="10"/>
        <v>-3637.2368879305395</v>
      </c>
      <c r="U44" s="22">
        <f t="shared" si="12"/>
        <v>0.01</v>
      </c>
      <c r="V44" s="21">
        <f t="shared" si="13"/>
        <v>176.6183118851343</v>
      </c>
      <c r="W44" s="37">
        <f t="shared" si="14"/>
        <v>18475.565960059226</v>
      </c>
      <c r="X44" s="15">
        <v>1971</v>
      </c>
      <c r="Y44" s="16">
        <v>0.1431</v>
      </c>
      <c r="Z44" s="35">
        <v>0.044000000000000004</v>
      </c>
      <c r="AA44" s="18"/>
    </row>
    <row r="45" spans="2:27" ht="14.25">
      <c r="B45" s="8">
        <f t="shared" si="23"/>
        <v>2053</v>
      </c>
      <c r="C45" s="8">
        <f t="shared" si="19"/>
        <v>58</v>
      </c>
      <c r="D45" s="1">
        <f t="shared" si="24"/>
        <v>31.978345379121905</v>
      </c>
      <c r="E45" s="2">
        <v>40</v>
      </c>
      <c r="F45" s="1">
        <f t="shared" si="4"/>
        <v>66514.95838857355</v>
      </c>
      <c r="G45" s="1">
        <f t="shared" si="5"/>
        <v>3325.7479194286775</v>
      </c>
      <c r="H45" s="5">
        <f t="shared" si="20"/>
        <v>2660.598335542942</v>
      </c>
      <c r="I45" s="19">
        <f t="shared" si="21"/>
        <v>0.054000000000000006</v>
      </c>
      <c r="J45" s="5">
        <f t="shared" si="11"/>
        <v>1703.5448727973285</v>
      </c>
      <c r="K45" s="5">
        <f t="shared" si="6"/>
        <v>33915.82173070766</v>
      </c>
      <c r="L45" s="5">
        <f t="shared" si="17"/>
        <v>-2993.17312748581</v>
      </c>
      <c r="M45" s="5">
        <f t="shared" si="7"/>
        <v>66.51495838857355</v>
      </c>
      <c r="N45" s="23">
        <f>SUM(L$3:L45)</f>
        <v>-103306.93676428581</v>
      </c>
      <c r="O45" s="23">
        <f>SUM(H$3:H45)</f>
        <v>65216.633340970046</v>
      </c>
      <c r="P45" s="23">
        <f>SUM(M$3:M45)</f>
        <v>1630.4158335242512</v>
      </c>
      <c r="Q45" s="23">
        <f t="shared" si="22"/>
        <v>-36459.88758979151</v>
      </c>
      <c r="R45" s="23">
        <f t="shared" si="8"/>
        <v>-20775.097631294284</v>
      </c>
      <c r="S45" s="23">
        <f t="shared" si="9"/>
        <v>-4174.481692608111</v>
      </c>
      <c r="T45" s="23">
        <f t="shared" si="10"/>
        <v>-2378.6487138886987</v>
      </c>
      <c r="U45" s="22">
        <f t="shared" si="12"/>
        <v>0.01</v>
      </c>
      <c r="V45" s="21">
        <f t="shared" si="13"/>
        <v>184.75565960059225</v>
      </c>
      <c r="W45" s="37">
        <f t="shared" si="14"/>
        <v>19325.471203545556</v>
      </c>
      <c r="X45" s="15">
        <v>1972</v>
      </c>
      <c r="Y45" s="16">
        <v>0.1898</v>
      </c>
      <c r="Z45" s="35">
        <v>0.032</v>
      </c>
      <c r="AA45" s="18"/>
    </row>
    <row r="46" spans="2:27" ht="14.25">
      <c r="B46" s="8">
        <f t="shared" si="23"/>
        <v>2054</v>
      </c>
      <c r="C46" s="8">
        <f t="shared" si="19"/>
        <v>59</v>
      </c>
      <c r="D46" s="1">
        <f t="shared" si="24"/>
        <v>33.00165243125381</v>
      </c>
      <c r="E46" s="2">
        <v>40</v>
      </c>
      <c r="F46" s="1">
        <f t="shared" si="4"/>
        <v>68643.43705700792</v>
      </c>
      <c r="G46" s="1">
        <f t="shared" si="5"/>
        <v>3432.171852850396</v>
      </c>
      <c r="H46" s="5">
        <f t="shared" si="20"/>
        <v>2745.737482280317</v>
      </c>
      <c r="I46" s="19">
        <f t="shared" si="21"/>
        <v>0.042</v>
      </c>
      <c r="J46" s="5">
        <f t="shared" si="11"/>
        <v>1424.464512689722</v>
      </c>
      <c r="K46" s="5">
        <f t="shared" si="6"/>
        <v>36026.72061396747</v>
      </c>
      <c r="L46" s="5">
        <f t="shared" si="17"/>
        <v>-3088.9546675653564</v>
      </c>
      <c r="M46" s="5">
        <f t="shared" si="7"/>
        <v>68.64343705700793</v>
      </c>
      <c r="N46" s="23">
        <f>SUM(L$3:L46)</f>
        <v>-106395.89143185117</v>
      </c>
      <c r="O46" s="23">
        <f>SUM(H$3:H46)</f>
        <v>67962.37082325036</v>
      </c>
      <c r="P46" s="23">
        <f>SUM(M$3:M46)</f>
        <v>1699.0592705812592</v>
      </c>
      <c r="Q46" s="23">
        <f t="shared" si="22"/>
        <v>-36734.46133801955</v>
      </c>
      <c r="R46" s="23">
        <f t="shared" si="8"/>
        <v>-20602.088303100954</v>
      </c>
      <c r="S46" s="23">
        <f t="shared" si="9"/>
        <v>-2406.799994633344</v>
      </c>
      <c r="T46" s="23">
        <f t="shared" si="10"/>
        <v>-1349.8253196384644</v>
      </c>
      <c r="U46" s="22">
        <f t="shared" si="12"/>
        <v>0.01</v>
      </c>
      <c r="V46" s="21">
        <f t="shared" si="13"/>
        <v>193.25471203545555</v>
      </c>
      <c r="W46" s="37">
        <f t="shared" si="14"/>
        <v>20205.160286151087</v>
      </c>
      <c r="X46" s="15">
        <v>1973</v>
      </c>
      <c r="Y46" s="16">
        <v>-0.1466</v>
      </c>
      <c r="Z46" s="35">
        <v>0.062</v>
      </c>
      <c r="AA46" s="18"/>
    </row>
    <row r="47" spans="2:27" ht="14.25">
      <c r="B47" s="8">
        <f t="shared" si="23"/>
        <v>2055</v>
      </c>
      <c r="C47" s="8">
        <f t="shared" si="19"/>
        <v>60</v>
      </c>
      <c r="D47" s="1">
        <f t="shared" si="24"/>
        <v>35.047754881991544</v>
      </c>
      <c r="E47" s="2">
        <v>40</v>
      </c>
      <c r="F47" s="1">
        <f t="shared" si="4"/>
        <v>72899.33015454242</v>
      </c>
      <c r="G47" s="1">
        <f t="shared" si="5"/>
        <v>3644.966507727121</v>
      </c>
      <c r="H47" s="5">
        <f t="shared" si="20"/>
        <v>2915.973206181697</v>
      </c>
      <c r="I47" s="19">
        <f t="shared" si="21"/>
        <v>0.072</v>
      </c>
      <c r="J47" s="5">
        <f t="shared" si="11"/>
        <v>2593.9238842056575</v>
      </c>
      <c r="K47" s="5">
        <f t="shared" si="6"/>
        <v>39349.63779971855</v>
      </c>
      <c r="L47" s="5">
        <f t="shared" si="17"/>
        <v>-3280.469856954409</v>
      </c>
      <c r="M47" s="5">
        <f t="shared" si="7"/>
        <v>72.89933015454243</v>
      </c>
      <c r="N47" s="23">
        <f>SUM(L$3:L47)</f>
        <v>-109676.36128880558</v>
      </c>
      <c r="O47" s="23">
        <f>SUM(H$3:H47)</f>
        <v>70878.34402943205</v>
      </c>
      <c r="P47" s="23">
        <f>SUM(M$3:M47)</f>
        <v>1771.9586007358016</v>
      </c>
      <c r="Q47" s="23">
        <f t="shared" si="22"/>
        <v>-37026.05865863773</v>
      </c>
      <c r="R47" s="23">
        <f t="shared" si="8"/>
        <v>-19888.121389828957</v>
      </c>
      <c r="S47" s="23">
        <f t="shared" si="9"/>
        <v>551.6205403450149</v>
      </c>
      <c r="T47" s="23">
        <f t="shared" si="10"/>
        <v>296.29662634765384</v>
      </c>
      <c r="U47" s="22">
        <f t="shared" si="12"/>
        <v>0.01</v>
      </c>
      <c r="V47" s="21">
        <f t="shared" si="13"/>
        <v>202.05160286151087</v>
      </c>
      <c r="W47" s="37">
        <f t="shared" si="14"/>
        <v>21136.20519055802</v>
      </c>
      <c r="X47" s="15">
        <v>1974</v>
      </c>
      <c r="Y47" s="16">
        <v>-0.2647</v>
      </c>
      <c r="Z47" s="35">
        <v>0.11</v>
      </c>
      <c r="AA47" s="18"/>
    </row>
    <row r="48" spans="2:27" ht="14.25">
      <c r="B48" s="8">
        <f t="shared" si="23"/>
        <v>2056</v>
      </c>
      <c r="C48" s="8">
        <f t="shared" si="19"/>
        <v>61</v>
      </c>
      <c r="D48" s="1">
        <f t="shared" si="24"/>
        <v>38.90300791901062</v>
      </c>
      <c r="E48" s="2">
        <v>40</v>
      </c>
      <c r="F48" s="1">
        <f t="shared" si="4"/>
        <v>80918.25647154209</v>
      </c>
      <c r="G48" s="1">
        <f t="shared" si="5"/>
        <v>4045.9128235771045</v>
      </c>
      <c r="H48" s="5">
        <f t="shared" si="20"/>
        <v>3236.730258861684</v>
      </c>
      <c r="I48" s="19">
        <f t="shared" si="21"/>
        <v>0.12</v>
      </c>
      <c r="J48" s="5">
        <f t="shared" si="11"/>
        <v>4721.956535966226</v>
      </c>
      <c r="K48" s="5">
        <f t="shared" si="6"/>
        <v>44880.77690040019</v>
      </c>
      <c r="L48" s="5">
        <f t="shared" si="17"/>
        <v>-3641.321541219394</v>
      </c>
      <c r="M48" s="5">
        <f t="shared" si="7"/>
        <v>80.9182564715421</v>
      </c>
      <c r="N48" s="23">
        <f>SUM(L$3:L48)</f>
        <v>-113317.68283002498</v>
      </c>
      <c r="O48" s="23">
        <f>SUM(H$3:H48)</f>
        <v>74115.07428829373</v>
      </c>
      <c r="P48" s="23">
        <f>SUM(M$3:M48)</f>
        <v>1852.8768572073436</v>
      </c>
      <c r="Q48" s="23">
        <f t="shared" si="22"/>
        <v>-37349.7316845239</v>
      </c>
      <c r="R48" s="23">
        <f t="shared" si="8"/>
        <v>-18438.822084915468</v>
      </c>
      <c r="S48" s="23">
        <f t="shared" si="9"/>
        <v>5678.168358668947</v>
      </c>
      <c r="T48" s="23">
        <f t="shared" si="10"/>
        <v>2803.199150613331</v>
      </c>
      <c r="U48" s="22">
        <f t="shared" si="12"/>
        <v>0.01</v>
      </c>
      <c r="V48" s="21">
        <f t="shared" si="13"/>
        <v>211.3620519055802</v>
      </c>
      <c r="W48" s="37">
        <f t="shared" si="14"/>
        <v>22156.74980717902</v>
      </c>
      <c r="X48" s="15">
        <v>1975</v>
      </c>
      <c r="Y48" s="16">
        <v>0.372</v>
      </c>
      <c r="Z48" s="35">
        <v>0.091</v>
      </c>
      <c r="AA48" s="18"/>
    </row>
    <row r="49" spans="2:27" ht="14.25">
      <c r="B49" s="8">
        <f t="shared" si="23"/>
        <v>2057</v>
      </c>
      <c r="C49" s="8">
        <f t="shared" si="19"/>
        <v>62</v>
      </c>
      <c r="D49" s="1">
        <f t="shared" si="24"/>
        <v>42.443181639640585</v>
      </c>
      <c r="E49" s="2">
        <v>40</v>
      </c>
      <c r="F49" s="1">
        <f t="shared" si="4"/>
        <v>88281.81781045241</v>
      </c>
      <c r="G49" s="1">
        <f t="shared" si="5"/>
        <v>4414.090890522621</v>
      </c>
      <c r="H49" s="5">
        <f t="shared" si="20"/>
        <v>3531.2727124180965</v>
      </c>
      <c r="I49" s="19">
        <f t="shared" si="21"/>
        <v>0.10099999999999999</v>
      </c>
      <c r="J49" s="5">
        <f t="shared" si="11"/>
        <v>4532.9584669404185</v>
      </c>
      <c r="K49" s="5">
        <f t="shared" si="6"/>
        <v>50296.55354544514</v>
      </c>
      <c r="L49" s="5">
        <f t="shared" si="17"/>
        <v>-3972.6818014703586</v>
      </c>
      <c r="M49" s="5">
        <f t="shared" si="7"/>
        <v>88.28181781045241</v>
      </c>
      <c r="N49" s="23">
        <f>SUM(L$3:L49)</f>
        <v>-117290.36463149534</v>
      </c>
      <c r="O49" s="23">
        <f>SUM(H$3:H49)</f>
        <v>77646.34700071183</v>
      </c>
      <c r="P49" s="23">
        <f>SUM(M$3:M49)</f>
        <v>1941.158675017796</v>
      </c>
      <c r="Q49" s="23">
        <f t="shared" si="22"/>
        <v>-37702.85895576571</v>
      </c>
      <c r="R49" s="23">
        <f t="shared" si="8"/>
        <v>-17436.8072652828</v>
      </c>
      <c r="S49" s="23">
        <f t="shared" si="9"/>
        <v>10652.535914661625</v>
      </c>
      <c r="T49" s="23">
        <f t="shared" si="10"/>
        <v>4926.581717539819</v>
      </c>
      <c r="U49" s="22">
        <f t="shared" si="12"/>
        <v>0.01</v>
      </c>
      <c r="V49" s="21">
        <f t="shared" si="13"/>
        <v>221.56749807179023</v>
      </c>
      <c r="W49" s="37">
        <f t="shared" si="14"/>
        <v>23261.135483355334</v>
      </c>
      <c r="X49" s="15">
        <v>1976</v>
      </c>
      <c r="Y49" s="16">
        <v>0.2384</v>
      </c>
      <c r="Z49" s="35">
        <v>0.057999999999999996</v>
      </c>
      <c r="AA49" s="18"/>
    </row>
    <row r="50" spans="2:27" ht="14.25">
      <c r="B50" s="8">
        <f t="shared" si="23"/>
        <v>2058</v>
      </c>
      <c r="C50" s="8">
        <f t="shared" si="19"/>
        <v>63</v>
      </c>
      <c r="D50" s="1">
        <f t="shared" si="24"/>
        <v>44.904886174739744</v>
      </c>
      <c r="E50" s="2">
        <v>40</v>
      </c>
      <c r="F50" s="1">
        <f t="shared" si="4"/>
        <v>93402.16324345866</v>
      </c>
      <c r="G50" s="1">
        <f t="shared" si="5"/>
        <v>4670.108162172934</v>
      </c>
      <c r="H50" s="5">
        <f t="shared" si="20"/>
        <v>3736.086529738347</v>
      </c>
      <c r="I50" s="19">
        <f t="shared" si="21"/>
        <v>0.06799999999999999</v>
      </c>
      <c r="J50" s="5">
        <f t="shared" si="11"/>
        <v>3420.1656410902688</v>
      </c>
      <c r="K50" s="5">
        <f t="shared" si="6"/>
        <v>54650.740818969985</v>
      </c>
      <c r="L50" s="5">
        <f t="shared" si="17"/>
        <v>-4203.097345955641</v>
      </c>
      <c r="M50" s="5">
        <f t="shared" si="7"/>
        <v>93.40216324345867</v>
      </c>
      <c r="N50" s="23">
        <f>SUM(L$3:L50)</f>
        <v>-121493.46197745098</v>
      </c>
      <c r="O50" s="23">
        <f>SUM(H$3:H50)</f>
        <v>81382.43353045017</v>
      </c>
      <c r="P50" s="23">
        <f>SUM(M$3:M50)</f>
        <v>2034.5608382612547</v>
      </c>
      <c r="Q50" s="23">
        <f t="shared" si="22"/>
        <v>-38076.46760873955</v>
      </c>
      <c r="R50" s="23">
        <f t="shared" si="8"/>
        <v>-17019.405793720292</v>
      </c>
      <c r="S50" s="23">
        <f t="shared" si="9"/>
        <v>14539.712371969174</v>
      </c>
      <c r="T50" s="23">
        <f t="shared" si="10"/>
        <v>6498.955405351751</v>
      </c>
      <c r="U50" s="22">
        <f t="shared" si="12"/>
        <v>0.01</v>
      </c>
      <c r="V50" s="21">
        <f t="shared" si="13"/>
        <v>232.61135483355335</v>
      </c>
      <c r="W50" s="37">
        <f t="shared" si="14"/>
        <v>24427.768470623472</v>
      </c>
      <c r="X50" s="15">
        <v>1977</v>
      </c>
      <c r="Y50" s="16">
        <v>-0.0718</v>
      </c>
      <c r="Z50" s="35">
        <v>0.065</v>
      </c>
      <c r="AA50" s="18"/>
    </row>
    <row r="51" spans="2:27" ht="14.25">
      <c r="B51" s="8">
        <f t="shared" si="23"/>
        <v>2059</v>
      </c>
      <c r="C51" s="8">
        <f t="shared" si="19"/>
        <v>64</v>
      </c>
      <c r="D51" s="1">
        <f t="shared" si="24"/>
        <v>47.82370377609782</v>
      </c>
      <c r="E51" s="2">
        <v>40</v>
      </c>
      <c r="F51" s="1">
        <f t="shared" si="4"/>
        <v>99473.30385428347</v>
      </c>
      <c r="G51" s="1">
        <f t="shared" si="5"/>
        <v>4973.665192714174</v>
      </c>
      <c r="H51" s="5">
        <f t="shared" si="20"/>
        <v>3978.9321541713393</v>
      </c>
      <c r="I51" s="19">
        <f t="shared" si="21"/>
        <v>0.075</v>
      </c>
      <c r="J51" s="5">
        <f t="shared" si="11"/>
        <v>4098.805561422749</v>
      </c>
      <c r="K51" s="5">
        <f t="shared" si="6"/>
        <v>59744.27941893557</v>
      </c>
      <c r="L51" s="5">
        <f t="shared" si="17"/>
        <v>-4476.298673442757</v>
      </c>
      <c r="M51" s="5">
        <f t="shared" si="7"/>
        <v>99.47330385428347</v>
      </c>
      <c r="N51" s="23">
        <f>SUM(L$3:L51)</f>
        <v>-125969.76065089373</v>
      </c>
      <c r="O51" s="23">
        <f>SUM(H$3:H51)</f>
        <v>85361.36568462152</v>
      </c>
      <c r="P51" s="23">
        <f>SUM(M$3:M51)</f>
        <v>2134.034142115538</v>
      </c>
      <c r="Q51" s="23">
        <f t="shared" si="22"/>
        <v>-38474.360824156676</v>
      </c>
      <c r="R51" s="23">
        <f t="shared" si="8"/>
        <v>-16528.995470418606</v>
      </c>
      <c r="S51" s="23">
        <f t="shared" si="9"/>
        <v>19135.884452663347</v>
      </c>
      <c r="T51" s="23">
        <f t="shared" si="10"/>
        <v>8220.979911430646</v>
      </c>
      <c r="U51" s="22">
        <f t="shared" si="12"/>
        <v>0.01</v>
      </c>
      <c r="V51" s="21">
        <f t="shared" si="13"/>
        <v>244.27768470623474</v>
      </c>
      <c r="W51" s="37">
        <f t="shared" si="14"/>
        <v>25666.779193872542</v>
      </c>
      <c r="X51" s="15">
        <v>1978</v>
      </c>
      <c r="Y51" s="16">
        <v>0.0656</v>
      </c>
      <c r="Z51" s="35">
        <v>0.076</v>
      </c>
      <c r="AA51" s="18"/>
    </row>
    <row r="52" spans="1:27" ht="14.25">
      <c r="A52" s="8" t="s">
        <v>13</v>
      </c>
      <c r="B52" s="8">
        <f t="shared" si="23"/>
        <v>2060</v>
      </c>
      <c r="C52" s="8">
        <f t="shared" si="19"/>
        <v>65</v>
      </c>
      <c r="D52" s="1">
        <f t="shared" si="24"/>
        <v>51.45830526308126</v>
      </c>
      <c r="E52" s="2">
        <v>40</v>
      </c>
      <c r="F52" s="1">
        <f t="shared" si="4"/>
        <v>107033.274947209</v>
      </c>
      <c r="G52" s="1">
        <f t="shared" si="5"/>
        <v>5351.6637473604505</v>
      </c>
      <c r="H52" s="5">
        <f t="shared" si="20"/>
        <v>4281.330997888361</v>
      </c>
      <c r="I52" s="19">
        <f t="shared" si="21"/>
        <v>0.086</v>
      </c>
      <c r="J52" s="5">
        <f t="shared" si="11"/>
        <v>5138.008030028459</v>
      </c>
      <c r="K52" s="5">
        <f t="shared" si="6"/>
        <v>65952.62019843611</v>
      </c>
      <c r="L52" s="5">
        <v>-50000</v>
      </c>
      <c r="M52" s="5">
        <f t="shared" si="7"/>
        <v>107.03327494720901</v>
      </c>
      <c r="N52" s="23">
        <f>SUM(L$3:L52)</f>
        <v>-175969.76065089373</v>
      </c>
      <c r="O52" s="23">
        <f>SUM(H$3:H52)</f>
        <v>89642.69668250988</v>
      </c>
      <c r="P52" s="23">
        <f>SUM(M$3:M52)</f>
        <v>2241.067417062747</v>
      </c>
      <c r="Q52" s="23">
        <f t="shared" si="22"/>
        <v>-84085.9965513211</v>
      </c>
      <c r="R52" s="23">
        <f t="shared" si="8"/>
        <v>-34415.598089944884</v>
      </c>
      <c r="S52" s="23">
        <f t="shared" si="9"/>
        <v>-20374.443769947742</v>
      </c>
      <c r="T52" s="23">
        <f t="shared" si="10"/>
        <v>-8339.065918838613</v>
      </c>
      <c r="U52" s="22">
        <f t="shared" si="12"/>
        <v>0.01</v>
      </c>
      <c r="V52" s="21">
        <f t="shared" si="13"/>
        <v>256.66779193872543</v>
      </c>
      <c r="W52" s="37">
        <f t="shared" si="14"/>
        <v>26993.77973528336</v>
      </c>
      <c r="X52" s="15">
        <v>1979</v>
      </c>
      <c r="Y52" s="16">
        <v>0.1844</v>
      </c>
      <c r="Z52" s="35">
        <v>0.113</v>
      </c>
      <c r="AA52" s="18"/>
    </row>
    <row r="53" spans="2:27" ht="14.25">
      <c r="B53" s="8">
        <f t="shared" si="23"/>
        <v>2061</v>
      </c>
      <c r="C53" s="8">
        <f t="shared" si="19"/>
        <v>66</v>
      </c>
      <c r="D53" s="1">
        <f t="shared" si="24"/>
        <v>57.27309375780944</v>
      </c>
      <c r="E53" s="2">
        <v>40</v>
      </c>
      <c r="F53" s="1">
        <f t="shared" si="4"/>
        <v>119128.03501624364</v>
      </c>
      <c r="G53" s="1">
        <f t="shared" si="5"/>
        <v>5956.401750812182</v>
      </c>
      <c r="H53" s="5">
        <f t="shared" si="20"/>
        <v>4765.121400649746</v>
      </c>
      <c r="I53" s="19">
        <f t="shared" si="21"/>
        <v>0.123</v>
      </c>
      <c r="J53" s="5">
        <f t="shared" si="11"/>
        <v>8112.172284407641</v>
      </c>
      <c r="K53" s="5">
        <f t="shared" si="6"/>
        <v>75256.07283300618</v>
      </c>
      <c r="L53" s="5">
        <f t="shared" si="17"/>
        <v>-5360.761575730964</v>
      </c>
      <c r="M53" s="5">
        <f t="shared" si="7"/>
        <v>119.12803501624363</v>
      </c>
      <c r="N53" s="23">
        <f>SUM(L$3:L53)</f>
        <v>-181330.5222266247</v>
      </c>
      <c r="O53" s="23">
        <f>SUM(H$3:H53)</f>
        <v>94407.81808315963</v>
      </c>
      <c r="P53" s="23">
        <f>SUM(M$3:M53)</f>
        <v>2360.195452078991</v>
      </c>
      <c r="Q53" s="23">
        <f t="shared" si="22"/>
        <v>-84562.50869138607</v>
      </c>
      <c r="R53" s="23">
        <f t="shared" si="8"/>
        <v>-31973.844969521142</v>
      </c>
      <c r="S53" s="23">
        <f t="shared" si="9"/>
        <v>-11666.631310458877</v>
      </c>
      <c r="T53" s="23">
        <f t="shared" si="10"/>
        <v>-4411.258211349301</v>
      </c>
      <c r="U53" s="22">
        <f t="shared" si="12"/>
        <v>0.01</v>
      </c>
      <c r="V53" s="21">
        <f t="shared" si="13"/>
        <v>269.93779735283357</v>
      </c>
      <c r="W53" s="37">
        <f t="shared" si="14"/>
        <v>28454.99788279863</v>
      </c>
      <c r="X53" s="15">
        <v>1980</v>
      </c>
      <c r="Y53" s="16">
        <v>0.3242</v>
      </c>
      <c r="Z53" s="35">
        <v>0.135</v>
      </c>
      <c r="AA53" s="18"/>
    </row>
    <row r="54" spans="2:27" ht="14.25">
      <c r="B54" s="8">
        <f t="shared" si="23"/>
        <v>2062</v>
      </c>
      <c r="C54" s="8">
        <f t="shared" si="19"/>
        <v>67</v>
      </c>
      <c r="D54" s="1">
        <f t="shared" si="24"/>
        <v>65.00496141511371</v>
      </c>
      <c r="E54" s="2">
        <v>40</v>
      </c>
      <c r="F54" s="1">
        <f t="shared" si="4"/>
        <v>135210.31974343653</v>
      </c>
      <c r="G54" s="1">
        <f t="shared" si="5"/>
        <v>6760.515987171827</v>
      </c>
      <c r="H54" s="5">
        <f t="shared" si="20"/>
        <v>5408.412789737462</v>
      </c>
      <c r="I54" s="19">
        <f t="shared" si="21"/>
        <v>0.14500000000000002</v>
      </c>
      <c r="J54" s="5">
        <f t="shared" si="11"/>
        <v>10912.130560785898</v>
      </c>
      <c r="K54" s="5">
        <f t="shared" si="6"/>
        <v>87520.30659122644</v>
      </c>
      <c r="L54" s="5">
        <f t="shared" si="17"/>
        <v>-6084.464388454644</v>
      </c>
      <c r="M54" s="5">
        <f t="shared" si="7"/>
        <v>135.21031974343651</v>
      </c>
      <c r="N54" s="23">
        <f>SUM(L$3:L54)</f>
        <v>-187414.98661507934</v>
      </c>
      <c r="O54" s="23">
        <f>SUM(H$3:H54)</f>
        <v>99816.23087289708</v>
      </c>
      <c r="P54" s="23">
        <f>SUM(M$3:M54)</f>
        <v>2495.4057718224276</v>
      </c>
      <c r="Q54" s="23">
        <f t="shared" si="22"/>
        <v>-85103.34997035984</v>
      </c>
      <c r="R54" s="23">
        <f t="shared" si="8"/>
        <v>-29260.64145577314</v>
      </c>
      <c r="S54" s="23">
        <f t="shared" si="9"/>
        <v>-78.44915095581382</v>
      </c>
      <c r="T54" s="23">
        <f t="shared" si="10"/>
        <v>-26.972762875108536</v>
      </c>
      <c r="U54" s="22">
        <f t="shared" si="12"/>
        <v>0.01</v>
      </c>
      <c r="V54" s="21">
        <f t="shared" si="13"/>
        <v>284.5499788279863</v>
      </c>
      <c r="W54" s="37">
        <f t="shared" si="14"/>
        <v>30091.65105906098</v>
      </c>
      <c r="X54" s="15">
        <v>1981</v>
      </c>
      <c r="Y54" s="16">
        <v>-0.0491</v>
      </c>
      <c r="Z54" s="35">
        <v>0.10300000000000001</v>
      </c>
      <c r="AA54" s="18"/>
    </row>
    <row r="55" spans="2:27" ht="14.25">
      <c r="B55" s="8">
        <f t="shared" si="23"/>
        <v>2063</v>
      </c>
      <c r="C55" s="8">
        <f t="shared" si="19"/>
        <v>68</v>
      </c>
      <c r="D55" s="1">
        <f t="shared" si="24"/>
        <v>71.70047244087043</v>
      </c>
      <c r="E55" s="2">
        <v>40</v>
      </c>
      <c r="F55" s="1">
        <f t="shared" si="4"/>
        <v>149136.9826770105</v>
      </c>
      <c r="G55" s="1">
        <f t="shared" si="5"/>
        <v>7456.8491338505255</v>
      </c>
      <c r="H55" s="5">
        <f t="shared" si="20"/>
        <v>5965.479307080421</v>
      </c>
      <c r="I55" s="19">
        <f t="shared" si="21"/>
        <v>0.113</v>
      </c>
      <c r="J55" s="5">
        <f t="shared" si="11"/>
        <v>9889.794644808588</v>
      </c>
      <c r="K55" s="5">
        <f t="shared" si="6"/>
        <v>98901.47106280514</v>
      </c>
      <c r="L55" s="5">
        <f t="shared" si="17"/>
        <v>-6711.164220465473</v>
      </c>
      <c r="M55" s="5">
        <f t="shared" si="7"/>
        <v>149.1369826770105</v>
      </c>
      <c r="N55" s="23">
        <f>SUM(L$3:L55)</f>
        <v>-194126.1508355448</v>
      </c>
      <c r="O55" s="23">
        <f>SUM(H$3:H55)</f>
        <v>105781.7101799775</v>
      </c>
      <c r="P55" s="23">
        <f>SUM(M$3:M55)</f>
        <v>2644.542754499438</v>
      </c>
      <c r="Q55" s="23">
        <f t="shared" si="22"/>
        <v>-85699.89790106786</v>
      </c>
      <c r="R55" s="23">
        <f t="shared" si="8"/>
        <v>-27628.0034077774</v>
      </c>
      <c r="S55" s="23">
        <f t="shared" si="9"/>
        <v>10557.030407237835</v>
      </c>
      <c r="T55" s="23">
        <f t="shared" si="10"/>
        <v>3403.384125426621</v>
      </c>
      <c r="U55" s="22">
        <f t="shared" si="12"/>
        <v>0.01</v>
      </c>
      <c r="V55" s="21">
        <f t="shared" si="13"/>
        <v>300.9165105906098</v>
      </c>
      <c r="W55" s="37">
        <f t="shared" si="14"/>
        <v>31883.937396421694</v>
      </c>
      <c r="X55" s="15">
        <v>1982</v>
      </c>
      <c r="Y55" s="16">
        <v>0.2141</v>
      </c>
      <c r="Z55" s="35">
        <v>0.062</v>
      </c>
      <c r="AA55" s="18"/>
    </row>
    <row r="56" spans="2:27" ht="14.25">
      <c r="B56" s="8">
        <f t="shared" si="23"/>
        <v>2064</v>
      </c>
      <c r="C56" s="8">
        <f t="shared" si="19"/>
        <v>69</v>
      </c>
      <c r="D56" s="1">
        <f t="shared" si="24"/>
        <v>76.1459017322044</v>
      </c>
      <c r="E56" s="2">
        <v>40</v>
      </c>
      <c r="F56" s="1">
        <f t="shared" si="4"/>
        <v>158383.47560298513</v>
      </c>
      <c r="G56" s="1">
        <f t="shared" si="5"/>
        <v>7919.173780149256</v>
      </c>
      <c r="H56" s="5">
        <f t="shared" si="20"/>
        <v>6335.339024119406</v>
      </c>
      <c r="I56" s="19">
        <f t="shared" si="21"/>
        <v>0.072</v>
      </c>
      <c r="J56" s="5">
        <f t="shared" si="11"/>
        <v>7120.90591652197</v>
      </c>
      <c r="K56" s="5">
        <f t="shared" si="6"/>
        <v>107606.21173535696</v>
      </c>
      <c r="L56" s="5">
        <f t="shared" si="17"/>
        <v>-7127.2564021343305</v>
      </c>
      <c r="M56" s="5">
        <f t="shared" si="7"/>
        <v>158.38347560298513</v>
      </c>
      <c r="N56" s="23">
        <f>SUM(L$3:L56)</f>
        <v>-201253.40723767914</v>
      </c>
      <c r="O56" s="23">
        <f>SUM(H$3:H56)</f>
        <v>112117.0492040969</v>
      </c>
      <c r="P56" s="23">
        <f>SUM(M$3:M56)</f>
        <v>2802.9262301024232</v>
      </c>
      <c r="Q56" s="23">
        <f t="shared" si="22"/>
        <v>-86333.43180347982</v>
      </c>
      <c r="R56" s="23">
        <f t="shared" si="8"/>
        <v>-27107.302404253758</v>
      </c>
      <c r="S56" s="23">
        <f t="shared" si="9"/>
        <v>18469.853701774715</v>
      </c>
      <c r="T56" s="23">
        <f t="shared" si="10"/>
        <v>5799.235582294466</v>
      </c>
      <c r="U56" s="22">
        <f t="shared" si="12"/>
        <v>0.01</v>
      </c>
      <c r="V56" s="21">
        <f t="shared" si="13"/>
        <v>318.8393739642169</v>
      </c>
      <c r="W56" s="37">
        <f t="shared" si="14"/>
        <v>33786.61152641576</v>
      </c>
      <c r="X56" s="15">
        <v>1983</v>
      </c>
      <c r="Y56" s="16">
        <v>0.2251</v>
      </c>
      <c r="Z56" s="35">
        <v>0.032</v>
      </c>
      <c r="AA56" s="18"/>
    </row>
    <row r="57" spans="1:27" ht="42.75">
      <c r="A57" s="8" t="s">
        <v>14</v>
      </c>
      <c r="B57" s="8">
        <f t="shared" si="23"/>
        <v>2065</v>
      </c>
      <c r="C57" s="8">
        <f t="shared" si="19"/>
        <v>70</v>
      </c>
      <c r="F57" s="1">
        <f>F56/2</f>
        <v>79191.73780149256</v>
      </c>
      <c r="G57" s="1">
        <f t="shared" si="5"/>
        <v>3959.586890074628</v>
      </c>
      <c r="H57" s="5">
        <f t="shared" si="20"/>
        <v>3167.669512059703</v>
      </c>
      <c r="I57" s="19">
        <f t="shared" si="21"/>
        <v>0.042</v>
      </c>
      <c r="J57" s="5">
        <f t="shared" si="11"/>
        <v>4519.460892884993</v>
      </c>
      <c r="K57" s="5">
        <f t="shared" si="6"/>
        <v>112917.59000625688</v>
      </c>
      <c r="L57" s="5">
        <f t="shared" si="17"/>
        <v>-3563.6282010671653</v>
      </c>
      <c r="M57" s="5">
        <f t="shared" si="7"/>
        <v>79.19173780149256</v>
      </c>
      <c r="N57" s="23">
        <f>SUM(L$3:L57)</f>
        <v>-204817.0354387463</v>
      </c>
      <c r="O57" s="23">
        <f>SUM(H$3:H57)</f>
        <v>115284.7187161566</v>
      </c>
      <c r="P57" s="23">
        <f>SUM(M$3:M57)</f>
        <v>2882.117967903916</v>
      </c>
      <c r="Q57" s="23">
        <f t="shared" si="22"/>
        <v>-86650.19875468579</v>
      </c>
      <c r="R57" s="23">
        <f t="shared" si="8"/>
        <v>-26793.98814733854</v>
      </c>
      <c r="S57" s="23">
        <f t="shared" si="9"/>
        <v>23385.27328366718</v>
      </c>
      <c r="T57" s="23">
        <f t="shared" si="10"/>
        <v>7231.197899023482</v>
      </c>
      <c r="U57" s="22">
        <f t="shared" si="12"/>
        <v>0.01</v>
      </c>
      <c r="V57" s="21">
        <f t="shared" si="13"/>
        <v>337.86611526415766</v>
      </c>
      <c r="W57" s="37">
        <f t="shared" si="14"/>
        <v>34916.39501969485</v>
      </c>
      <c r="X57" s="15">
        <v>1984</v>
      </c>
      <c r="Y57" s="16">
        <v>0.0627</v>
      </c>
      <c r="Z57" s="35">
        <v>0.043</v>
      </c>
      <c r="AA57" s="18"/>
    </row>
    <row r="58" spans="2:27" ht="14.25">
      <c r="B58" s="8">
        <f t="shared" si="23"/>
        <v>2066</v>
      </c>
      <c r="C58" s="8">
        <f t="shared" si="19"/>
        <v>71</v>
      </c>
      <c r="F58" s="1">
        <f aca="true" t="shared" si="25" ref="F58:F76">F57+(F57*Z57)</f>
        <v>82596.98252695674</v>
      </c>
      <c r="G58" s="1">
        <f t="shared" si="5"/>
        <v>4129.849126347837</v>
      </c>
      <c r="H58" s="5">
        <f t="shared" si="20"/>
        <v>3303.87930107827</v>
      </c>
      <c r="I58" s="19">
        <f t="shared" si="21"/>
        <v>0.053</v>
      </c>
      <c r="J58" s="5">
        <f t="shared" si="11"/>
        <v>5984.632270331615</v>
      </c>
      <c r="K58" s="5">
        <f t="shared" si="6"/>
        <v>119728.19210185806</v>
      </c>
      <c r="L58" s="5">
        <f t="shared" si="17"/>
        <v>-3716.8642137130537</v>
      </c>
      <c r="M58" s="5">
        <f t="shared" si="7"/>
        <v>82.59698252695675</v>
      </c>
      <c r="N58" s="23">
        <f>SUM(L$3:L58)</f>
        <v>-208533.89965245937</v>
      </c>
      <c r="O58" s="23">
        <f>SUM(H$3:H58)</f>
        <v>118588.59801723486</v>
      </c>
      <c r="P58" s="23">
        <f>SUM(M$3:M58)</f>
        <v>2964.7149504308727</v>
      </c>
      <c r="Q58" s="23">
        <f t="shared" si="22"/>
        <v>-86980.58668479363</v>
      </c>
      <c r="R58" s="23">
        <f t="shared" si="8"/>
        <v>-26219.909395136856</v>
      </c>
      <c r="S58" s="23">
        <f t="shared" si="9"/>
        <v>29782.89046663356</v>
      </c>
      <c r="T58" s="23">
        <f t="shared" si="10"/>
        <v>8977.919318828172</v>
      </c>
      <c r="U58" s="22">
        <f t="shared" si="12"/>
        <v>0.01</v>
      </c>
      <c r="V58" s="21">
        <f t="shared" si="13"/>
        <v>349.1639501969485</v>
      </c>
      <c r="W58" s="37">
        <f t="shared" si="14"/>
        <v>36091.528795161365</v>
      </c>
      <c r="X58" s="15">
        <v>1985</v>
      </c>
      <c r="Y58" s="16">
        <v>0.3216</v>
      </c>
      <c r="Z58" s="35">
        <v>0.036000000000000004</v>
      </c>
      <c r="AA58" s="18"/>
    </row>
    <row r="59" spans="2:27" ht="14.25">
      <c r="B59" s="8">
        <f t="shared" si="23"/>
        <v>2067</v>
      </c>
      <c r="C59" s="8">
        <f t="shared" si="19"/>
        <v>72</v>
      </c>
      <c r="F59" s="1">
        <f t="shared" si="25"/>
        <v>85570.47389792718</v>
      </c>
      <c r="G59" s="1">
        <f t="shared" si="5"/>
        <v>4278.523694896359</v>
      </c>
      <c r="H59" s="5">
        <f t="shared" si="20"/>
        <v>3422.818955917088</v>
      </c>
      <c r="I59" s="19">
        <f t="shared" si="21"/>
        <v>0.046000000000000006</v>
      </c>
      <c r="J59" s="5">
        <f t="shared" si="11"/>
        <v>5507.496836685472</v>
      </c>
      <c r="K59" s="5">
        <f t="shared" si="6"/>
        <v>126091.3936775228</v>
      </c>
      <c r="L59" s="5">
        <f t="shared" si="17"/>
        <v>-3850.6713254067236</v>
      </c>
      <c r="M59" s="5">
        <f t="shared" si="7"/>
        <v>85.57047389792719</v>
      </c>
      <c r="N59" s="23">
        <f>SUM(L$3:L59)</f>
        <v>-212384.5709778661</v>
      </c>
      <c r="O59" s="23">
        <f>SUM(H$3:H59)</f>
        <v>122011.41697315195</v>
      </c>
      <c r="P59" s="23">
        <f>SUM(M$3:M59)</f>
        <v>3050.2854243287998</v>
      </c>
      <c r="Q59" s="23">
        <f t="shared" si="22"/>
        <v>-87322.86858038534</v>
      </c>
      <c r="R59" s="23">
        <f t="shared" si="8"/>
        <v>-25837.24774191126</v>
      </c>
      <c r="S59" s="23">
        <f t="shared" si="9"/>
        <v>35718.23967280866</v>
      </c>
      <c r="T59" s="23">
        <f t="shared" si="10"/>
        <v>10568.377131149535</v>
      </c>
      <c r="U59" s="22">
        <f t="shared" si="12"/>
        <v>0.01</v>
      </c>
      <c r="V59" s="21">
        <f t="shared" si="13"/>
        <v>360.91528795161366</v>
      </c>
      <c r="W59" s="37">
        <f t="shared" si="14"/>
        <v>37308.14882209225</v>
      </c>
      <c r="X59" s="15">
        <v>1986</v>
      </c>
      <c r="Y59" s="16">
        <v>0.1847</v>
      </c>
      <c r="Z59" s="35">
        <v>0.019</v>
      </c>
      <c r="AA59" s="18"/>
    </row>
    <row r="60" spans="2:27" ht="14.25">
      <c r="B60" s="8">
        <f t="shared" si="23"/>
        <v>2068</v>
      </c>
      <c r="C60" s="8">
        <f aca="true" t="shared" si="26" ref="C60:C76">C59+1</f>
        <v>73</v>
      </c>
      <c r="F60" s="1">
        <f t="shared" si="25"/>
        <v>87196.3129019878</v>
      </c>
      <c r="G60" s="1">
        <f t="shared" si="5"/>
        <v>4359.81564509939</v>
      </c>
      <c r="H60" s="5">
        <f t="shared" si="20"/>
        <v>3487.8525160795125</v>
      </c>
      <c r="I60" s="19">
        <f t="shared" si="21"/>
        <v>0.028999999999999998</v>
      </c>
      <c r="J60" s="5">
        <f t="shared" si="11"/>
        <v>3656.6504166481614</v>
      </c>
      <c r="K60" s="5">
        <f t="shared" si="6"/>
        <v>130620.00722319084</v>
      </c>
      <c r="L60" s="5">
        <f t="shared" si="17"/>
        <v>-3923.8340805894513</v>
      </c>
      <c r="M60" s="5">
        <f t="shared" si="7"/>
        <v>87.19631290198781</v>
      </c>
      <c r="N60" s="23">
        <f>SUM(L$3:L60)</f>
        <v>-216308.40505845554</v>
      </c>
      <c r="O60" s="23">
        <f>SUM(H$3:H60)</f>
        <v>125499.26948923146</v>
      </c>
      <c r="P60" s="23">
        <f>SUM(M$3:M60)</f>
        <v>3137.4817372307875</v>
      </c>
      <c r="Q60" s="23">
        <f t="shared" si="22"/>
        <v>-87671.65383199329</v>
      </c>
      <c r="R60" s="23">
        <f t="shared" si="8"/>
        <v>-25876.757329798842</v>
      </c>
      <c r="S60" s="23">
        <f t="shared" si="9"/>
        <v>39810.871653966766</v>
      </c>
      <c r="T60" s="23">
        <f t="shared" si="10"/>
        <v>11750.39160150452</v>
      </c>
      <c r="U60" s="22">
        <f t="shared" si="12"/>
        <v>0.01</v>
      </c>
      <c r="V60" s="21">
        <f t="shared" si="13"/>
        <v>373.0814882209225</v>
      </c>
      <c r="W60" s="37">
        <f t="shared" si="14"/>
        <v>38553.193439333045</v>
      </c>
      <c r="X60" s="15">
        <v>1987</v>
      </c>
      <c r="Y60" s="16">
        <v>0.0523</v>
      </c>
      <c r="Z60" s="35">
        <v>0.036000000000000004</v>
      </c>
      <c r="AA60" s="18"/>
    </row>
    <row r="61" spans="2:27" ht="14.25">
      <c r="B61" s="8">
        <f t="shared" si="23"/>
        <v>2069</v>
      </c>
      <c r="C61" s="8">
        <f t="shared" si="26"/>
        <v>74</v>
      </c>
      <c r="F61" s="1">
        <f t="shared" si="25"/>
        <v>90335.38016645936</v>
      </c>
      <c r="G61" s="1">
        <f t="shared" si="5"/>
        <v>4516.769008322968</v>
      </c>
      <c r="H61" s="5">
        <f t="shared" si="20"/>
        <v>3613.4152066583747</v>
      </c>
      <c r="I61" s="19">
        <f t="shared" si="21"/>
        <v>0.046000000000000006</v>
      </c>
      <c r="J61" s="5">
        <f t="shared" si="11"/>
        <v>6008.520332266779</v>
      </c>
      <c r="K61" s="5">
        <f t="shared" si="6"/>
        <v>137531.88135712224</v>
      </c>
      <c r="L61" s="5">
        <f t="shared" si="17"/>
        <v>-4065.0921074906714</v>
      </c>
      <c r="M61" s="5">
        <f t="shared" si="7"/>
        <v>90.33538016645936</v>
      </c>
      <c r="N61" s="23">
        <f>SUM(L$3:L61)</f>
        <v>-220373.4971659462</v>
      </c>
      <c r="O61" s="23">
        <f>SUM(H$3:H61)</f>
        <v>129112.68469588984</v>
      </c>
      <c r="P61" s="23">
        <f>SUM(M$3:M61)</f>
        <v>3227.817117397247</v>
      </c>
      <c r="Q61" s="23">
        <f t="shared" si="22"/>
        <v>-88032.99535265911</v>
      </c>
      <c r="R61" s="23">
        <f t="shared" si="8"/>
        <v>-25502.578284230192</v>
      </c>
      <c r="S61" s="23">
        <f t="shared" si="9"/>
        <v>46271.06888706588</v>
      </c>
      <c r="T61" s="23">
        <f t="shared" si="10"/>
        <v>13404.423555738544</v>
      </c>
      <c r="U61" s="22">
        <f t="shared" si="12"/>
        <v>0.01</v>
      </c>
      <c r="V61" s="21">
        <f t="shared" si="13"/>
        <v>385.53193439333046</v>
      </c>
      <c r="W61" s="37">
        <f t="shared" si="14"/>
        <v>39842.079175390965</v>
      </c>
      <c r="X61" s="15">
        <v>1988</v>
      </c>
      <c r="Y61" s="16">
        <v>0.1681</v>
      </c>
      <c r="Z61" s="35">
        <v>0.040999999999999995</v>
      </c>
      <c r="AA61" s="18"/>
    </row>
    <row r="62" spans="2:27" ht="14.25">
      <c r="B62" s="8">
        <f t="shared" si="23"/>
        <v>2070</v>
      </c>
      <c r="C62" s="8">
        <f t="shared" si="26"/>
        <v>75</v>
      </c>
      <c r="F62" s="1">
        <f t="shared" si="25"/>
        <v>94039.1307532842</v>
      </c>
      <c r="G62" s="1">
        <f t="shared" si="5"/>
        <v>4701.95653766421</v>
      </c>
      <c r="H62" s="5">
        <f t="shared" si="20"/>
        <v>3761.5652301313685</v>
      </c>
      <c r="I62" s="19">
        <f t="shared" si="21"/>
        <v>0.051</v>
      </c>
      <c r="J62" s="5">
        <f t="shared" si="11"/>
        <v>7014.125949213234</v>
      </c>
      <c r="K62" s="5">
        <f t="shared" si="6"/>
        <v>145486.39861386828</v>
      </c>
      <c r="L62" s="5">
        <f t="shared" si="17"/>
        <v>-4231.760883897789</v>
      </c>
      <c r="M62" s="5">
        <f t="shared" si="7"/>
        <v>94.03913075328421</v>
      </c>
      <c r="N62" s="23">
        <f>SUM(L$3:L62)</f>
        <v>-224605.25804984398</v>
      </c>
      <c r="O62" s="23">
        <f>SUM(H$3:H62)</f>
        <v>132874.2499260212</v>
      </c>
      <c r="P62" s="23">
        <f>SUM(M$3:M62)</f>
        <v>3321.856248150531</v>
      </c>
      <c r="Q62" s="23">
        <f t="shared" si="22"/>
        <v>-88409.15187567224</v>
      </c>
      <c r="R62" s="23">
        <f t="shared" si="8"/>
        <v>-25024.7975464799</v>
      </c>
      <c r="S62" s="23">
        <f t="shared" si="9"/>
        <v>53755.39049004551</v>
      </c>
      <c r="T62" s="23">
        <f t="shared" si="10"/>
        <v>15215.820257354224</v>
      </c>
      <c r="U62" s="22">
        <f t="shared" si="12"/>
        <v>0.01</v>
      </c>
      <c r="V62" s="21">
        <f t="shared" si="13"/>
        <v>398.42079175390967</v>
      </c>
      <c r="W62" s="37">
        <f t="shared" si="14"/>
        <v>41180.89127467771</v>
      </c>
      <c r="X62" s="15">
        <v>1989</v>
      </c>
      <c r="Y62" s="16">
        <v>0.3149</v>
      </c>
      <c r="Z62" s="35">
        <v>0.048</v>
      </c>
      <c r="AA62" s="18"/>
    </row>
    <row r="63" spans="2:27" ht="14.25">
      <c r="B63" s="8">
        <f t="shared" si="23"/>
        <v>2071</v>
      </c>
      <c r="C63" s="8">
        <f t="shared" si="26"/>
        <v>76</v>
      </c>
      <c r="F63" s="1">
        <f t="shared" si="25"/>
        <v>98553.00902944185</v>
      </c>
      <c r="G63" s="1">
        <f t="shared" si="5"/>
        <v>4927.650451472093</v>
      </c>
      <c r="H63" s="5">
        <f t="shared" si="20"/>
        <v>3942.1203611776746</v>
      </c>
      <c r="I63" s="19">
        <f t="shared" si="21"/>
        <v>0.058</v>
      </c>
      <c r="J63" s="5">
        <f t="shared" si="11"/>
        <v>8438.21111960436</v>
      </c>
      <c r="K63" s="5">
        <f t="shared" si="6"/>
        <v>154910.13982376704</v>
      </c>
      <c r="L63" s="5">
        <f t="shared" si="17"/>
        <v>-4434.885406324884</v>
      </c>
      <c r="M63" s="5">
        <f t="shared" si="7"/>
        <v>98.55300902944185</v>
      </c>
      <c r="N63" s="23">
        <f>SUM(L$3:L63)</f>
        <v>-229040.14345616885</v>
      </c>
      <c r="O63" s="23">
        <f>SUM(H$3:H63)</f>
        <v>136816.3702871989</v>
      </c>
      <c r="P63" s="23">
        <f>SUM(M$3:M63)</f>
        <v>3420.409257179973</v>
      </c>
      <c r="Q63" s="23">
        <f t="shared" si="22"/>
        <v>-88803.36391178999</v>
      </c>
      <c r="R63" s="23">
        <f t="shared" si="8"/>
        <v>-24408.280067230015</v>
      </c>
      <c r="S63" s="23">
        <f t="shared" si="9"/>
        <v>62686.36665479708</v>
      </c>
      <c r="T63" s="23">
        <f t="shared" si="10"/>
        <v>17229.8247082982</v>
      </c>
      <c r="U63" s="22">
        <f t="shared" si="12"/>
        <v>0.01</v>
      </c>
      <c r="V63" s="21">
        <f t="shared" si="13"/>
        <v>411.80891274677714</v>
      </c>
      <c r="W63" s="37">
        <f t="shared" si="14"/>
        <v>42578.23027771891</v>
      </c>
      <c r="X63" s="15">
        <v>1990</v>
      </c>
      <c r="Y63" s="16">
        <v>-0.0317</v>
      </c>
      <c r="Z63" s="35">
        <v>0.054000000000000006</v>
      </c>
      <c r="AA63" s="18"/>
    </row>
    <row r="64" spans="2:27" ht="14.25">
      <c r="B64" s="8">
        <f t="shared" si="23"/>
        <v>2072</v>
      </c>
      <c r="C64" s="8">
        <f t="shared" si="26"/>
        <v>77</v>
      </c>
      <c r="F64" s="1">
        <f t="shared" si="25"/>
        <v>103874.87151703172</v>
      </c>
      <c r="G64" s="1">
        <f t="shared" si="5"/>
        <v>5193.743575851586</v>
      </c>
      <c r="H64" s="5">
        <f t="shared" si="20"/>
        <v>4154.994860681269</v>
      </c>
      <c r="I64" s="19">
        <f t="shared" si="21"/>
        <v>0.064</v>
      </c>
      <c r="J64" s="5">
        <f t="shared" si="11"/>
        <v>9914.248948721091</v>
      </c>
      <c r="K64" s="5">
        <f t="shared" si="6"/>
        <v>165863.13748765845</v>
      </c>
      <c r="L64" s="5">
        <f t="shared" si="17"/>
        <v>-4674.369218266427</v>
      </c>
      <c r="M64" s="5">
        <f t="shared" si="7"/>
        <v>103.87487151703172</v>
      </c>
      <c r="N64" s="23">
        <f>SUM(L$3:L64)</f>
        <v>-233714.51267443527</v>
      </c>
      <c r="O64" s="23">
        <f>SUM(H$3:H64)</f>
        <v>140971.36514788016</v>
      </c>
      <c r="P64" s="23">
        <f>SUM(M$3:M64)</f>
        <v>3524.2841286970047</v>
      </c>
      <c r="Q64" s="23">
        <f t="shared" si="22"/>
        <v>-89218.8633978581</v>
      </c>
      <c r="R64" s="23">
        <f t="shared" si="8"/>
        <v>-23690.888543543417</v>
      </c>
      <c r="S64" s="23">
        <f t="shared" si="9"/>
        <v>73119.98996110333</v>
      </c>
      <c r="T64" s="23">
        <f t="shared" si="10"/>
        <v>19416.045738541652</v>
      </c>
      <c r="U64" s="22">
        <f t="shared" si="12"/>
        <v>0.01</v>
      </c>
      <c r="V64" s="21">
        <f t="shared" si="13"/>
        <v>425.7823027771891</v>
      </c>
      <c r="W64" s="37">
        <f t="shared" si="14"/>
        <v>44042.761295666416</v>
      </c>
      <c r="X64" s="15">
        <v>1991</v>
      </c>
      <c r="Y64" s="16">
        <v>0.3055</v>
      </c>
      <c r="Z64" s="35">
        <v>0.042</v>
      </c>
      <c r="AA64" s="18"/>
    </row>
    <row r="65" spans="2:27" ht="14.25">
      <c r="B65" s="8">
        <f t="shared" si="23"/>
        <v>2073</v>
      </c>
      <c r="C65" s="8">
        <f t="shared" si="26"/>
        <v>78</v>
      </c>
      <c r="F65" s="1">
        <f t="shared" si="25"/>
        <v>108237.61612074704</v>
      </c>
      <c r="G65" s="1">
        <f t="shared" si="5"/>
        <v>5411.880806037352</v>
      </c>
      <c r="H65" s="5">
        <f t="shared" si="20"/>
        <v>4329.504644829882</v>
      </c>
      <c r="I65" s="19">
        <f t="shared" si="21"/>
        <v>0.052000000000000005</v>
      </c>
      <c r="J65" s="5">
        <f t="shared" si="11"/>
        <v>8624.88314935824</v>
      </c>
      <c r="K65" s="5">
        <f t="shared" si="6"/>
        <v>175570.39679822413</v>
      </c>
      <c r="L65" s="5">
        <f t="shared" si="17"/>
        <v>-4870.692725433617</v>
      </c>
      <c r="M65" s="5">
        <f t="shared" si="7"/>
        <v>108.23761612074705</v>
      </c>
      <c r="N65" s="23">
        <f>SUM(L$3:L65)</f>
        <v>-238585.2053998689</v>
      </c>
      <c r="O65" s="23">
        <f>SUM(H$3:H65)</f>
        <v>145300.86979271006</v>
      </c>
      <c r="P65" s="23">
        <f>SUM(M$3:M65)</f>
        <v>3632.521744817752</v>
      </c>
      <c r="Q65" s="23">
        <f t="shared" si="22"/>
        <v>-89651.81386234108</v>
      </c>
      <c r="R65" s="23">
        <f t="shared" si="8"/>
        <v>-23267.222906989282</v>
      </c>
      <c r="S65" s="23">
        <f t="shared" si="9"/>
        <v>82286.0611910653</v>
      </c>
      <c r="T65" s="23">
        <f t="shared" si="10"/>
        <v>21355.598346403396</v>
      </c>
      <c r="U65" s="22">
        <f t="shared" si="12"/>
        <v>0.01</v>
      </c>
      <c r="V65" s="21">
        <f t="shared" si="13"/>
        <v>440.4276129566642</v>
      </c>
      <c r="W65" s="37">
        <f t="shared" si="14"/>
        <v>45565.56506983055</v>
      </c>
      <c r="X65" s="15">
        <v>1992</v>
      </c>
      <c r="Y65" s="16">
        <v>0.0767</v>
      </c>
      <c r="Z65" s="35">
        <v>0.03</v>
      </c>
      <c r="AA65" s="18"/>
    </row>
    <row r="66" spans="2:27" ht="14.25">
      <c r="B66" s="8">
        <f t="shared" si="23"/>
        <v>2074</v>
      </c>
      <c r="C66" s="8">
        <f t="shared" si="26"/>
        <v>79</v>
      </c>
      <c r="F66" s="1">
        <f t="shared" si="25"/>
        <v>111484.74460436945</v>
      </c>
      <c r="G66" s="1">
        <f t="shared" si="5"/>
        <v>5574.237230218473</v>
      </c>
      <c r="H66" s="5">
        <f t="shared" si="20"/>
        <v>4459.3897841747785</v>
      </c>
      <c r="I66" s="19">
        <f t="shared" si="21"/>
        <v>0.04</v>
      </c>
      <c r="J66" s="5">
        <f t="shared" si="11"/>
        <v>7022.815871928965</v>
      </c>
      <c r="K66" s="5">
        <f t="shared" si="6"/>
        <v>183708.0601161968</v>
      </c>
      <c r="L66" s="5">
        <f t="shared" si="17"/>
        <v>-5016.813507196626</v>
      </c>
      <c r="M66" s="5">
        <f t="shared" si="7"/>
        <v>111.48474460436944</v>
      </c>
      <c r="N66" s="23">
        <f>SUM(L$3:L66)</f>
        <v>-243602.01890706553</v>
      </c>
      <c r="O66" s="23">
        <f>SUM(H$3:H66)</f>
        <v>149760.25957688483</v>
      </c>
      <c r="P66" s="23">
        <f>SUM(M$3:M66)</f>
        <v>3744.0064894221214</v>
      </c>
      <c r="Q66" s="23">
        <f t="shared" si="22"/>
        <v>-90097.75284075859</v>
      </c>
      <c r="R66" s="23">
        <f t="shared" si="8"/>
        <v>-23117.40604560754</v>
      </c>
      <c r="S66" s="23">
        <f t="shared" si="9"/>
        <v>89866.3007860161</v>
      </c>
      <c r="T66" s="23">
        <f t="shared" si="10"/>
        <v>23058.01975726105</v>
      </c>
      <c r="U66" s="22">
        <f t="shared" si="12"/>
        <v>0.01</v>
      </c>
      <c r="V66" s="21">
        <f t="shared" si="13"/>
        <v>455.65565069830546</v>
      </c>
      <c r="W66" s="37">
        <f t="shared" si="14"/>
        <v>47136.06816657254</v>
      </c>
      <c r="X66" s="15">
        <v>1993</v>
      </c>
      <c r="Y66" s="16">
        <v>0.0999</v>
      </c>
      <c r="Z66" s="35">
        <v>0.03</v>
      </c>
      <c r="AA66" s="18"/>
    </row>
    <row r="67" spans="1:27" ht="14.25">
      <c r="A67" s="8" t="s">
        <v>53</v>
      </c>
      <c r="B67" s="8">
        <f t="shared" si="23"/>
        <v>2075</v>
      </c>
      <c r="C67" s="8">
        <f t="shared" si="26"/>
        <v>80</v>
      </c>
      <c r="F67" s="1">
        <f t="shared" si="25"/>
        <v>114829.28694250053</v>
      </c>
      <c r="G67" s="1">
        <f t="shared" si="5"/>
        <v>5741.464347125027</v>
      </c>
      <c r="H67" s="5">
        <f aca="true" t="shared" si="27" ref="H67:H76">G67*0.8</f>
        <v>4593.1714777000225</v>
      </c>
      <c r="I67" s="19">
        <f aca="true" t="shared" si="28" ref="I67:I76">Z66+0.01</f>
        <v>0.04</v>
      </c>
      <c r="J67" s="5">
        <f t="shared" si="11"/>
        <v>7348.322404647873</v>
      </c>
      <c r="K67" s="5">
        <f t="shared" si="6"/>
        <v>192204.6753902697</v>
      </c>
      <c r="L67" s="5">
        <v>-12000</v>
      </c>
      <c r="M67" s="5">
        <f t="shared" si="7"/>
        <v>114.82928694250053</v>
      </c>
      <c r="N67" s="23">
        <f>SUM(L$3:L67)</f>
        <v>-255602.01890706553</v>
      </c>
      <c r="O67" s="23">
        <f>SUM(H$3:H67)</f>
        <v>154353.43105458486</v>
      </c>
      <c r="P67" s="23">
        <f>SUM(M$3:M67)</f>
        <v>3858.835776364622</v>
      </c>
      <c r="Q67" s="23">
        <f aca="true" t="shared" si="29" ref="Q67:Q76">N67+O67+P67</f>
        <v>-97389.75207611606</v>
      </c>
      <c r="R67" s="23">
        <f t="shared" si="8"/>
        <v>-24704.433649878403</v>
      </c>
      <c r="S67" s="23">
        <f t="shared" si="9"/>
        <v>90956.08753778902</v>
      </c>
      <c r="T67" s="23">
        <f t="shared" si="10"/>
        <v>23072.434026463667</v>
      </c>
      <c r="U67" s="22">
        <f t="shared" si="12"/>
        <v>0.01</v>
      </c>
      <c r="V67" s="21">
        <f t="shared" si="13"/>
        <v>471.36068166572545</v>
      </c>
      <c r="W67" s="37">
        <f t="shared" si="14"/>
        <v>48755.72171766328</v>
      </c>
      <c r="X67" s="15">
        <v>1994</v>
      </c>
      <c r="Y67" s="16">
        <v>0.0131</v>
      </c>
      <c r="Z67" s="35">
        <v>0.026000000000000002</v>
      </c>
      <c r="AA67" s="18"/>
    </row>
    <row r="68" spans="2:27" ht="14.25">
      <c r="B68" s="8">
        <f aca="true" t="shared" si="30" ref="B68:B76">B67+1</f>
        <v>2076</v>
      </c>
      <c r="C68" s="8">
        <f t="shared" si="26"/>
        <v>81</v>
      </c>
      <c r="F68" s="1">
        <f t="shared" si="25"/>
        <v>117814.84840300554</v>
      </c>
      <c r="G68" s="1">
        <f aca="true" t="shared" si="31" ref="G68:G76">F68*0.05</f>
        <v>5890.742420150277</v>
      </c>
      <c r="H68" s="5">
        <f t="shared" si="27"/>
        <v>4712.593936120222</v>
      </c>
      <c r="I68" s="19">
        <f t="shared" si="28"/>
        <v>0.036000000000000004</v>
      </c>
      <c r="J68" s="5">
        <f t="shared" si="11"/>
        <v>6919.36831404971</v>
      </c>
      <c r="K68" s="5">
        <f aca="true" t="shared" si="32" ref="K68:K76">K67+G68+J68-H68</f>
        <v>200302.19218834947</v>
      </c>
      <c r="L68" s="5">
        <f t="shared" si="17"/>
        <v>-5301.66817813525</v>
      </c>
      <c r="M68" s="5">
        <f aca="true" t="shared" si="33" ref="M68:M76">F68/10*0.01</f>
        <v>117.81484840300554</v>
      </c>
      <c r="N68" s="23">
        <f>SUM(L$3:L68)</f>
        <v>-260903.68708520077</v>
      </c>
      <c r="O68" s="23">
        <f>SUM(H$3:H68)</f>
        <v>159066.02499070507</v>
      </c>
      <c r="P68" s="23">
        <f>SUM(M$3:M68)</f>
        <v>3976.6506247676275</v>
      </c>
      <c r="Q68" s="23">
        <f t="shared" si="29"/>
        <v>-97861.01146972807</v>
      </c>
      <c r="R68" s="23">
        <f aca="true" t="shared" si="34" ref="R68:R76">Q68*(W68/K68)</f>
        <v>-24634.2380632472</v>
      </c>
      <c r="S68" s="23">
        <f aca="true" t="shared" si="35" ref="S68:S76">IF(Q68&gt;0,K68,K68+N68+O68)</f>
        <v>98464.53009385377</v>
      </c>
      <c r="T68" s="23">
        <f aca="true" t="shared" si="36" ref="T68:T76">S68*(W68/K68)</f>
        <v>24786.15986784571</v>
      </c>
      <c r="U68" s="22">
        <f t="shared" si="12"/>
        <v>0.01</v>
      </c>
      <c r="V68" s="21">
        <f t="shared" si="13"/>
        <v>487.5572171766328</v>
      </c>
      <c r="W68" s="37">
        <f t="shared" si="14"/>
        <v>50421.427418869964</v>
      </c>
      <c r="X68" s="15">
        <v>1995</v>
      </c>
      <c r="Y68" s="16">
        <v>0.3743</v>
      </c>
      <c r="Z68" s="35">
        <v>0.027999999999999997</v>
      </c>
      <c r="AA68" s="18"/>
    </row>
    <row r="69" spans="2:27" ht="14.25">
      <c r="B69" s="8">
        <f t="shared" si="30"/>
        <v>2077</v>
      </c>
      <c r="C69" s="8">
        <f t="shared" si="26"/>
        <v>82</v>
      </c>
      <c r="F69" s="1">
        <f t="shared" si="25"/>
        <v>121113.6641582897</v>
      </c>
      <c r="G69" s="1">
        <f t="shared" si="31"/>
        <v>6055.683207914485</v>
      </c>
      <c r="H69" s="5">
        <f t="shared" si="27"/>
        <v>4844.546566331588</v>
      </c>
      <c r="I69" s="19">
        <f t="shared" si="28"/>
        <v>0.038</v>
      </c>
      <c r="J69" s="5">
        <f aca="true" t="shared" si="37" ref="J69:J76">K68*I69</f>
        <v>7611.48330315728</v>
      </c>
      <c r="K69" s="5">
        <f t="shared" si="32"/>
        <v>209124.81213308967</v>
      </c>
      <c r="L69" s="5">
        <f t="shared" si="17"/>
        <v>-5450.114887123037</v>
      </c>
      <c r="M69" s="5">
        <f t="shared" si="33"/>
        <v>121.11366415828971</v>
      </c>
      <c r="N69" s="23">
        <f>SUM(L$3:L69)</f>
        <v>-266353.8019723238</v>
      </c>
      <c r="O69" s="23">
        <f>SUM(H$3:H69)</f>
        <v>163910.57155703666</v>
      </c>
      <c r="P69" s="23">
        <f>SUM(M$3:M69)</f>
        <v>4097.764288925917</v>
      </c>
      <c r="Q69" s="23">
        <f t="shared" si="29"/>
        <v>-98345.46612636122</v>
      </c>
      <c r="R69" s="23">
        <f t="shared" si="34"/>
        <v>-24518.44769325575</v>
      </c>
      <c r="S69" s="23">
        <f t="shared" si="35"/>
        <v>106681.58171780253</v>
      </c>
      <c r="T69" s="23">
        <f t="shared" si="36"/>
        <v>26596.719545982287</v>
      </c>
      <c r="U69" s="22">
        <f aca="true" t="shared" si="38" ref="U69:U76">0.01</f>
        <v>0.01</v>
      </c>
      <c r="V69" s="21">
        <f aca="true" t="shared" si="39" ref="V69:V76">IF(W68&lt;=0,0,W68*U68)</f>
        <v>504.2142741886997</v>
      </c>
      <c r="W69" s="37">
        <f aca="true" t="shared" si="40" ref="W69:W76">W68+(G69-H69)+V69</f>
        <v>52136.77833464156</v>
      </c>
      <c r="X69" s="15">
        <v>1996</v>
      </c>
      <c r="Y69" s="16">
        <v>0.2307</v>
      </c>
      <c r="Z69" s="35">
        <v>0.03</v>
      </c>
      <c r="AA69" s="18"/>
    </row>
    <row r="70" spans="2:27" ht="14.25">
      <c r="B70" s="8">
        <f t="shared" si="30"/>
        <v>2078</v>
      </c>
      <c r="C70" s="8">
        <f t="shared" si="26"/>
        <v>83</v>
      </c>
      <c r="F70" s="1">
        <f t="shared" si="25"/>
        <v>124747.07408303839</v>
      </c>
      <c r="G70" s="1">
        <f t="shared" si="31"/>
        <v>6237.353704151919</v>
      </c>
      <c r="H70" s="5">
        <f t="shared" si="27"/>
        <v>4989.8829633215355</v>
      </c>
      <c r="I70" s="19">
        <f t="shared" si="28"/>
        <v>0.04</v>
      </c>
      <c r="J70" s="5">
        <f t="shared" si="37"/>
        <v>8364.992485323586</v>
      </c>
      <c r="K70" s="5">
        <f t="shared" si="32"/>
        <v>218737.27535924368</v>
      </c>
      <c r="L70" s="5">
        <f aca="true" t="shared" si="41" ref="L70:L76">G70*-0.9</f>
        <v>-5613.618333736727</v>
      </c>
      <c r="M70" s="5">
        <f t="shared" si="33"/>
        <v>124.74707408303838</v>
      </c>
      <c r="N70" s="23">
        <f>SUM(L$3:L70)</f>
        <v>-271967.4203060605</v>
      </c>
      <c r="O70" s="23">
        <f>SUM(H$3:H70)</f>
        <v>168900.45452035818</v>
      </c>
      <c r="P70" s="23">
        <f>SUM(M$3:M70)</f>
        <v>4222.511363008955</v>
      </c>
      <c r="Q70" s="23">
        <f t="shared" si="29"/>
        <v>-98844.45442269338</v>
      </c>
      <c r="R70" s="23">
        <f t="shared" si="34"/>
        <v>-24359.228576737754</v>
      </c>
      <c r="S70" s="23">
        <f t="shared" si="35"/>
        <v>115670.30957354134</v>
      </c>
      <c r="T70" s="23">
        <f t="shared" si="36"/>
        <v>28505.792529287493</v>
      </c>
      <c r="U70" s="22">
        <f t="shared" si="38"/>
        <v>0.01</v>
      </c>
      <c r="V70" s="21">
        <f t="shared" si="39"/>
        <v>521.3677833464156</v>
      </c>
      <c r="W70" s="37">
        <f t="shared" si="40"/>
        <v>53905.616858818365</v>
      </c>
      <c r="X70" s="15">
        <v>1997</v>
      </c>
      <c r="Y70" s="16">
        <v>0.3336</v>
      </c>
      <c r="Z70" s="35">
        <v>0.023</v>
      </c>
      <c r="AA70" s="18"/>
    </row>
    <row r="71" spans="2:27" ht="14.25">
      <c r="B71" s="8">
        <f t="shared" si="30"/>
        <v>2079</v>
      </c>
      <c r="C71" s="8">
        <f t="shared" si="26"/>
        <v>84</v>
      </c>
      <c r="F71" s="1">
        <f t="shared" si="25"/>
        <v>127616.25678694827</v>
      </c>
      <c r="G71" s="1">
        <f t="shared" si="31"/>
        <v>6380.812839347414</v>
      </c>
      <c r="H71" s="5">
        <f t="shared" si="27"/>
        <v>5104.650271477932</v>
      </c>
      <c r="I71" s="19">
        <f t="shared" si="28"/>
        <v>0.033</v>
      </c>
      <c r="J71" s="5">
        <f t="shared" si="37"/>
        <v>7218.330086855041</v>
      </c>
      <c r="K71" s="5">
        <f t="shared" si="32"/>
        <v>227231.7680139682</v>
      </c>
      <c r="L71" s="5">
        <f t="shared" si="41"/>
        <v>-5742.7315554126735</v>
      </c>
      <c r="M71" s="5">
        <f t="shared" si="33"/>
        <v>127.61625678694827</v>
      </c>
      <c r="N71" s="23">
        <f>SUM(L$3:L71)</f>
        <v>-277710.1518614732</v>
      </c>
      <c r="O71" s="23">
        <f>SUM(H$3:H71)</f>
        <v>174005.10479183611</v>
      </c>
      <c r="P71" s="23">
        <f>SUM(M$3:M71)</f>
        <v>4350.127619795903</v>
      </c>
      <c r="Q71" s="23">
        <f t="shared" si="29"/>
        <v>-99354.9194498412</v>
      </c>
      <c r="R71" s="23">
        <f t="shared" si="34"/>
        <v>-24363.4029723616</v>
      </c>
      <c r="S71" s="23">
        <f t="shared" si="35"/>
        <v>123526.72094433109</v>
      </c>
      <c r="T71" s="23">
        <f t="shared" si="36"/>
        <v>30290.712295736335</v>
      </c>
      <c r="U71" s="22">
        <f t="shared" si="38"/>
        <v>0.01</v>
      </c>
      <c r="V71" s="21">
        <f t="shared" si="39"/>
        <v>539.0561685881837</v>
      </c>
      <c r="W71" s="37">
        <f t="shared" si="40"/>
        <v>55720.83559527603</v>
      </c>
      <c r="X71" s="15">
        <v>1998</v>
      </c>
      <c r="Y71" s="16">
        <v>0.2858</v>
      </c>
      <c r="Z71" s="35">
        <v>0.016</v>
      </c>
      <c r="AA71" s="18"/>
    </row>
    <row r="72" spans="2:27" ht="14.25">
      <c r="B72" s="8">
        <f t="shared" si="30"/>
        <v>2080</v>
      </c>
      <c r="C72" s="8">
        <f t="shared" si="26"/>
        <v>85</v>
      </c>
      <c r="F72" s="1">
        <f t="shared" si="25"/>
        <v>129658.11689553945</v>
      </c>
      <c r="G72" s="1">
        <f t="shared" si="31"/>
        <v>6482.905844776973</v>
      </c>
      <c r="H72" s="5">
        <f t="shared" si="27"/>
        <v>5186.324675821579</v>
      </c>
      <c r="I72" s="19">
        <f t="shared" si="28"/>
        <v>0.026000000000000002</v>
      </c>
      <c r="J72" s="5">
        <f t="shared" si="37"/>
        <v>5908.025968363174</v>
      </c>
      <c r="K72" s="5">
        <f t="shared" si="32"/>
        <v>234436.37515128677</v>
      </c>
      <c r="L72" s="5">
        <f t="shared" si="41"/>
        <v>-5834.615260299276</v>
      </c>
      <c r="M72" s="5">
        <f t="shared" si="33"/>
        <v>129.65811689553945</v>
      </c>
      <c r="N72" s="23">
        <f>SUM(L$3:L72)</f>
        <v>-283544.7671217725</v>
      </c>
      <c r="O72" s="23">
        <f>SUM(H$3:H72)</f>
        <v>179191.4294676577</v>
      </c>
      <c r="P72" s="23">
        <f>SUM(M$3:M72)</f>
        <v>4479.785736691442</v>
      </c>
      <c r="Q72" s="23">
        <f t="shared" si="29"/>
        <v>-99873.55191742338</v>
      </c>
      <c r="R72" s="23">
        <f t="shared" si="34"/>
        <v>-24527.688194104645</v>
      </c>
      <c r="S72" s="23">
        <f t="shared" si="35"/>
        <v>130083.03749717196</v>
      </c>
      <c r="T72" s="23">
        <f t="shared" si="36"/>
        <v>31946.757893528327</v>
      </c>
      <c r="U72" s="22">
        <f t="shared" si="38"/>
        <v>0.01</v>
      </c>
      <c r="V72" s="21">
        <f t="shared" si="39"/>
        <v>557.2083559527604</v>
      </c>
      <c r="W72" s="37">
        <f t="shared" si="40"/>
        <v>57574.62512018419</v>
      </c>
      <c r="X72" s="15">
        <v>1999</v>
      </c>
      <c r="Y72" s="16">
        <v>0.2104</v>
      </c>
      <c r="Z72" s="35">
        <v>0.022000000000000002</v>
      </c>
      <c r="AA72" s="18"/>
    </row>
    <row r="73" spans="2:27" ht="14.25">
      <c r="B73" s="8">
        <f t="shared" si="30"/>
        <v>2081</v>
      </c>
      <c r="C73" s="8">
        <f t="shared" si="26"/>
        <v>86</v>
      </c>
      <c r="F73" s="1">
        <f t="shared" si="25"/>
        <v>132510.59546724134</v>
      </c>
      <c r="G73" s="1">
        <f t="shared" si="31"/>
        <v>6625.529773362067</v>
      </c>
      <c r="H73" s="5">
        <f t="shared" si="27"/>
        <v>5300.423818689655</v>
      </c>
      <c r="I73" s="19">
        <f t="shared" si="28"/>
        <v>0.032</v>
      </c>
      <c r="J73" s="5">
        <f t="shared" si="37"/>
        <v>7501.964004841177</v>
      </c>
      <c r="K73" s="5">
        <f t="shared" si="32"/>
        <v>243263.44511080036</v>
      </c>
      <c r="L73" s="5">
        <f t="shared" si="41"/>
        <v>-5962.9767960258605</v>
      </c>
      <c r="M73" s="5">
        <f t="shared" si="33"/>
        <v>132.51059546724133</v>
      </c>
      <c r="N73" s="23">
        <f>SUM(L$3:L73)</f>
        <v>-289507.7439177984</v>
      </c>
      <c r="O73" s="23">
        <f>SUM(H$3:H73)</f>
        <v>184491.85328634735</v>
      </c>
      <c r="P73" s="23">
        <f>SUM(M$3:M73)</f>
        <v>4612.296332158684</v>
      </c>
      <c r="Q73" s="23">
        <f t="shared" si="29"/>
        <v>-100403.59429929235</v>
      </c>
      <c r="R73" s="23">
        <f t="shared" si="34"/>
        <v>-24547.673792428788</v>
      </c>
      <c r="S73" s="23">
        <f t="shared" si="35"/>
        <v>138247.55447934932</v>
      </c>
      <c r="T73" s="23">
        <f t="shared" si="36"/>
        <v>33800.14324829816</v>
      </c>
      <c r="U73" s="22">
        <f t="shared" si="38"/>
        <v>0.01</v>
      </c>
      <c r="V73" s="21">
        <f t="shared" si="39"/>
        <v>575.7462512018419</v>
      </c>
      <c r="W73" s="37">
        <f t="shared" si="40"/>
        <v>59475.47732605844</v>
      </c>
      <c r="X73" s="15">
        <v>2000</v>
      </c>
      <c r="Y73" s="16">
        <v>-0.0911</v>
      </c>
      <c r="Z73" s="35">
        <v>0.034</v>
      </c>
      <c r="AA73" s="18"/>
    </row>
    <row r="74" spans="2:27" ht="14.25">
      <c r="B74" s="8">
        <f t="shared" si="30"/>
        <v>2082</v>
      </c>
      <c r="C74" s="8">
        <f t="shared" si="26"/>
        <v>87</v>
      </c>
      <c r="F74" s="1">
        <f t="shared" si="25"/>
        <v>137015.95571312754</v>
      </c>
      <c r="G74" s="1">
        <f t="shared" si="31"/>
        <v>6850.7977856563775</v>
      </c>
      <c r="H74" s="5">
        <f t="shared" si="27"/>
        <v>5480.638228525102</v>
      </c>
      <c r="I74" s="19">
        <f t="shared" si="28"/>
        <v>0.044000000000000004</v>
      </c>
      <c r="J74" s="5">
        <f t="shared" si="37"/>
        <v>10703.591584875217</v>
      </c>
      <c r="K74" s="5">
        <f t="shared" si="32"/>
        <v>255337.19625280687</v>
      </c>
      <c r="L74" s="5">
        <f t="shared" si="41"/>
        <v>-6165.71800709074</v>
      </c>
      <c r="M74" s="5">
        <f t="shared" si="33"/>
        <v>137.01595571312754</v>
      </c>
      <c r="N74" s="23">
        <f>SUM(L$3:L74)</f>
        <v>-295673.4619248891</v>
      </c>
      <c r="O74" s="23">
        <f>SUM(H$3:H74)</f>
        <v>189972.49151487247</v>
      </c>
      <c r="P74" s="23">
        <f>SUM(M$3:M74)</f>
        <v>4749.312287871811</v>
      </c>
      <c r="Q74" s="23">
        <f t="shared" si="29"/>
        <v>-100951.65812214484</v>
      </c>
      <c r="R74" s="23">
        <f t="shared" si="34"/>
        <v>-24291.444820485955</v>
      </c>
      <c r="S74" s="23">
        <f t="shared" si="35"/>
        <v>149636.2258427902</v>
      </c>
      <c r="T74" s="23">
        <f t="shared" si="36"/>
        <v>36006.14582088337</v>
      </c>
      <c r="U74" s="22">
        <f t="shared" si="38"/>
        <v>0.01</v>
      </c>
      <c r="V74" s="21">
        <f t="shared" si="39"/>
        <v>594.7547732605844</v>
      </c>
      <c r="W74" s="37">
        <f t="shared" si="40"/>
        <v>61440.391656450294</v>
      </c>
      <c r="X74" s="15">
        <v>2001</v>
      </c>
      <c r="Y74" s="16">
        <v>-0.1188</v>
      </c>
      <c r="Z74" s="35">
        <v>0.027999999999999997</v>
      </c>
      <c r="AA74" s="18"/>
    </row>
    <row r="75" spans="2:27" ht="14.25">
      <c r="B75" s="8">
        <f t="shared" si="30"/>
        <v>2083</v>
      </c>
      <c r="C75" s="8">
        <f t="shared" si="26"/>
        <v>88</v>
      </c>
      <c r="F75" s="1">
        <f t="shared" si="25"/>
        <v>140852.4024730951</v>
      </c>
      <c r="G75" s="1">
        <f t="shared" si="31"/>
        <v>7042.620123654756</v>
      </c>
      <c r="H75" s="5">
        <f t="shared" si="27"/>
        <v>5634.096098923805</v>
      </c>
      <c r="I75" s="19">
        <f t="shared" si="28"/>
        <v>0.038</v>
      </c>
      <c r="J75" s="5">
        <f t="shared" si="37"/>
        <v>9702.81345760666</v>
      </c>
      <c r="K75" s="5">
        <f t="shared" si="32"/>
        <v>266448.5337351445</v>
      </c>
      <c r="L75" s="5">
        <f t="shared" si="41"/>
        <v>-6338.358111289281</v>
      </c>
      <c r="M75" s="5">
        <f t="shared" si="33"/>
        <v>140.8524024730951</v>
      </c>
      <c r="N75" s="23">
        <f>SUM(L$3:L75)</f>
        <v>-302011.8200361784</v>
      </c>
      <c r="O75" s="23">
        <f>SUM(H$3:H75)</f>
        <v>195606.58761379626</v>
      </c>
      <c r="P75" s="23">
        <f>SUM(M$3:M75)</f>
        <v>4890.164690344906</v>
      </c>
      <c r="Q75" s="23">
        <f t="shared" si="29"/>
        <v>-101515.06773203723</v>
      </c>
      <c r="R75" s="23">
        <f t="shared" si="34"/>
        <v>-24179.090412518653</v>
      </c>
      <c r="S75" s="23">
        <f t="shared" si="35"/>
        <v>160043.30131276234</v>
      </c>
      <c r="T75" s="23">
        <f t="shared" si="36"/>
        <v>38119.47860364775</v>
      </c>
      <c r="U75" s="22">
        <f t="shared" si="38"/>
        <v>0.01</v>
      </c>
      <c r="V75" s="21">
        <f t="shared" si="39"/>
        <v>614.403916564503</v>
      </c>
      <c r="W75" s="37">
        <f t="shared" si="40"/>
        <v>63463.31959774574</v>
      </c>
      <c r="X75" s="15">
        <v>2002</v>
      </c>
      <c r="Y75" s="16">
        <v>-0.221</v>
      </c>
      <c r="Z75" s="35">
        <v>0.016</v>
      </c>
      <c r="AA75" s="18"/>
    </row>
    <row r="76" spans="2:27" ht="15.75">
      <c r="B76" s="8">
        <f t="shared" si="30"/>
        <v>2084</v>
      </c>
      <c r="C76" s="8">
        <f t="shared" si="26"/>
        <v>89</v>
      </c>
      <c r="F76" s="6">
        <f t="shared" si="25"/>
        <v>143106.04091266464</v>
      </c>
      <c r="G76" s="6">
        <f t="shared" si="31"/>
        <v>7155.302045633232</v>
      </c>
      <c r="H76" s="7">
        <f t="shared" si="27"/>
        <v>5724.2416365065865</v>
      </c>
      <c r="I76" s="19">
        <f t="shared" si="28"/>
        <v>0.026000000000000002</v>
      </c>
      <c r="J76" s="6">
        <f t="shared" si="37"/>
        <v>6927.661877113757</v>
      </c>
      <c r="K76" s="6">
        <f t="shared" si="32"/>
        <v>274807.2560213849</v>
      </c>
      <c r="L76" s="7">
        <f t="shared" si="41"/>
        <v>-6439.771841069909</v>
      </c>
      <c r="M76" s="7">
        <f t="shared" si="33"/>
        <v>143.10604091266464</v>
      </c>
      <c r="N76" s="24">
        <f>SUM(L$3:L76)</f>
        <v>-308451.5918772483</v>
      </c>
      <c r="O76" s="24">
        <f>SUM(H$3:H76)</f>
        <v>201330.82925030284</v>
      </c>
      <c r="P76" s="24">
        <f>SUM(M$3:M76)</f>
        <v>5033.270731257571</v>
      </c>
      <c r="Q76" s="24">
        <f t="shared" si="29"/>
        <v>-102087.49189568791</v>
      </c>
      <c r="R76" s="24">
        <f t="shared" si="34"/>
        <v>-24343.21677356941</v>
      </c>
      <c r="S76" s="24">
        <f t="shared" si="35"/>
        <v>167686.49339443943</v>
      </c>
      <c r="T76" s="24">
        <f t="shared" si="36"/>
        <v>39985.59062330118</v>
      </c>
      <c r="U76" s="22">
        <f t="shared" si="38"/>
        <v>0.01</v>
      </c>
      <c r="V76" s="21">
        <f t="shared" si="39"/>
        <v>634.6331959774575</v>
      </c>
      <c r="W76" s="37">
        <f t="shared" si="40"/>
        <v>65529.01320284984</v>
      </c>
      <c r="X76" s="15">
        <v>2003</v>
      </c>
      <c r="Y76" s="16">
        <v>0.287</v>
      </c>
      <c r="Z76" s="35">
        <v>0.023</v>
      </c>
      <c r="AA76" s="18"/>
    </row>
    <row r="77" spans="4:27" ht="14.25">
      <c r="D77" s="8"/>
      <c r="E77" s="8"/>
      <c r="F77" s="8"/>
      <c r="U77" s="22"/>
      <c r="V77" s="21"/>
      <c r="W77" s="37"/>
      <c r="X77" s="15"/>
      <c r="Y77" s="16"/>
      <c r="Z77" s="35"/>
      <c r="AA77" s="18"/>
    </row>
    <row r="78" spans="1:26" s="9" customFormat="1" ht="18.75" customHeight="1">
      <c r="A78" s="14" t="s">
        <v>64</v>
      </c>
      <c r="I78" s="20"/>
      <c r="O78" s="5"/>
      <c r="P78" s="5"/>
      <c r="R78" s="5"/>
      <c r="T78" s="5"/>
      <c r="U78" s="20"/>
      <c r="Z78" s="20"/>
    </row>
    <row r="79" spans="1:26" s="9" customFormat="1" ht="128.25" customHeight="1">
      <c r="A79" s="38" t="s">
        <v>68</v>
      </c>
      <c r="B79" s="38"/>
      <c r="C79" s="38"/>
      <c r="D79" s="38"/>
      <c r="E79" s="38"/>
      <c r="F79" s="38"/>
      <c r="G79" s="38"/>
      <c r="I79" s="20"/>
      <c r="O79" s="5"/>
      <c r="P79" s="5"/>
      <c r="R79" s="5"/>
      <c r="T79" s="5"/>
      <c r="U79" s="20"/>
      <c r="Z79" s="20"/>
    </row>
    <row r="80" spans="1:26" s="9" customFormat="1" ht="51" customHeight="1">
      <c r="A80" s="38" t="s">
        <v>22</v>
      </c>
      <c r="B80" s="38"/>
      <c r="C80" s="38"/>
      <c r="D80" s="38"/>
      <c r="E80" s="38"/>
      <c r="F80" s="38"/>
      <c r="G80" s="38"/>
      <c r="I80" s="20"/>
      <c r="O80" s="5"/>
      <c r="P80" s="5"/>
      <c r="R80" s="5"/>
      <c r="T80" s="5"/>
      <c r="U80" s="20"/>
      <c r="Z80" s="20"/>
    </row>
    <row r="81" spans="1:27" ht="30" customHeight="1">
      <c r="A81" s="41" t="s">
        <v>52</v>
      </c>
      <c r="B81" s="41"/>
      <c r="C81" s="41"/>
      <c r="D81" s="41"/>
      <c r="E81" s="41"/>
      <c r="F81" s="41"/>
      <c r="G81" s="41"/>
      <c r="AA81" s="1"/>
    </row>
    <row r="197" ht="9.75" customHeight="1"/>
    <row r="198" ht="14.25" hidden="1"/>
  </sheetData>
  <sheetProtection/>
  <mergeCells count="4">
    <mergeCell ref="A79:G79"/>
    <mergeCell ref="X1:Y1"/>
    <mergeCell ref="A80:G80"/>
    <mergeCell ref="A81:G81"/>
  </mergeCells>
  <printOptions gridLines="1" headings="1"/>
  <pageMargins left="0.7" right="0.7" top="0.5" bottom="0.75" header="0.3" footer="0.05"/>
  <pageSetup horizontalDpi="300" verticalDpi="300" orientation="landscape" paperSize="5" r:id="rId1"/>
  <headerFooter>
    <oddHeader>&amp;C&amp;A</oddHeader>
    <oddFooter xml:space="preserve">&amp;LDraft Version 2011-03-12A
&amp;F&amp;C
This worksheet can be freely copied and distributed
If you find flaws in my assumptions or your have other thoughts, send them to comments@jeffreyromel.us
Copyright (c) Jeffrey Romel. 2011.&amp;R&amp;P of &amp;N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Jeffrey Romel</dc:creator>
  <cp:keywords/>
  <dc:description/>
  <cp:lastModifiedBy>Developer</cp:lastModifiedBy>
  <cp:lastPrinted>2011-03-13T06:11:51Z</cp:lastPrinted>
  <dcterms:created xsi:type="dcterms:W3CDTF">2011-03-01T03:38:48Z</dcterms:created>
  <dcterms:modified xsi:type="dcterms:W3CDTF">2011-10-01T03:21:46Z</dcterms:modified>
  <cp:category/>
  <cp:version/>
  <cp:contentType/>
  <cp:contentStatus/>
</cp:coreProperties>
</file>